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75"/>
  </bookViews>
  <sheets>
    <sheet name="人员名单" sheetId="2" r:id="rId1"/>
  </sheets>
  <definedNames>
    <definedName name="_xlnm.Print_Titles" localSheetId="0">人员名单!$2:$2</definedName>
    <definedName name="_xlnm._FilterDatabase" localSheetId="0" hidden="1">人员名单!$B$2:$G$874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<sst xmlns="http://schemas.openxmlformats.org/spreadsheetml/2006/main" count="1752" uniqueCount="924">
  <si>
    <r>
      <t>洪湖市</t>
    </r>
    <r>
      <rPr>
        <sz val="16"/>
        <color indexed="8"/>
        <rFont val="Times New Roman"/>
        <family val="1"/>
        <charset val="0"/>
      </rPr>
      <t>2024</t>
    </r>
    <r>
      <rPr>
        <sz val="16"/>
        <color theme="1"/>
        <rFont val="方正小标宋简体"/>
        <charset val="134"/>
      </rPr>
      <t>年事业单位</t>
    </r>
    <r>
      <rPr>
        <sz val="16"/>
        <color indexed="8"/>
        <rFont val="Times New Roman"/>
        <family val="1"/>
        <charset val="0"/>
      </rPr>
      <t>“</t>
    </r>
    <r>
      <rPr>
        <sz val="16"/>
        <color theme="1"/>
        <rFont val="方正小标宋简体"/>
        <charset val="134"/>
      </rPr>
      <t>招硕引博</t>
    </r>
    <r>
      <rPr>
        <sz val="16"/>
        <color indexed="8"/>
        <rFont val="Times New Roman"/>
        <family val="1"/>
        <charset val="0"/>
      </rPr>
      <t>”</t>
    </r>
    <r>
      <rPr>
        <sz val="16"/>
        <color theme="1"/>
        <rFont val="方正小标宋简体"/>
        <charset val="134"/>
      </rPr>
      <t>资格初审通过人员名单</t>
    </r>
  </si>
  <si>
    <r>
      <rPr>
        <sz val="12"/>
        <color indexed="8"/>
        <rFont val="黑体"/>
        <family val="3"/>
        <charset val="134"/>
      </rPr>
      <t>序号</t>
    </r>
  </si>
  <si>
    <r>
      <rPr>
        <sz val="12"/>
        <color indexed="8"/>
        <rFont val="黑体"/>
        <family val="3"/>
        <charset val="134"/>
      </rPr>
      <t>岗位代码</t>
    </r>
  </si>
  <si>
    <r>
      <rPr>
        <sz val="12"/>
        <color indexed="8"/>
        <rFont val="黑体"/>
        <family val="3"/>
        <charset val="134"/>
      </rPr>
      <t>招聘单位</t>
    </r>
  </si>
  <si>
    <r>
      <rPr>
        <sz val="11"/>
        <color indexed="8"/>
        <rFont val="黑体"/>
        <family val="3"/>
        <charset val="134"/>
      </rPr>
      <t>报考号</t>
    </r>
  </si>
  <si>
    <r>
      <rPr>
        <sz val="11"/>
        <color indexed="8"/>
        <rFont val="黑体"/>
        <family val="3"/>
        <charset val="134"/>
      </rPr>
      <t>姓名</t>
    </r>
  </si>
  <si>
    <r>
      <rPr>
        <sz val="11"/>
        <color indexed="8"/>
        <rFont val="黑体"/>
        <family val="3"/>
        <charset val="134"/>
      </rPr>
      <t>性别</t>
    </r>
  </si>
  <si>
    <r>
      <rPr>
        <sz val="12"/>
        <color indexed="8"/>
        <rFont val="黑体"/>
        <family val="3"/>
        <charset val="134"/>
      </rPr>
      <t>备注</t>
    </r>
  </si>
  <si>
    <r>
      <rPr>
        <sz val="11"/>
        <color indexed="8"/>
        <rFont val="仿宋_GB2312"/>
        <family val="3"/>
        <charset val="134"/>
      </rPr>
      <t>洪湖新滩经济合作区（新滩镇）</t>
    </r>
  </si>
  <si>
    <t>6137202402191838497288</t>
  </si>
  <si>
    <t>6137202402191948197583</t>
  </si>
  <si>
    <t>6137202402192025547772</t>
  </si>
  <si>
    <t>61372024022022095911792</t>
  </si>
  <si>
    <t>61372024022214161815537</t>
  </si>
  <si>
    <t>61372024022417165420472</t>
  </si>
  <si>
    <t>61372024022615094524232</t>
  </si>
  <si>
    <t>61372024022621020724609</t>
  </si>
  <si>
    <t>61372024030717153336623</t>
  </si>
  <si>
    <t>61372024030719462736686</t>
  </si>
  <si>
    <t>61372024030816224037004</t>
  </si>
  <si>
    <t>61372024030816121036995</t>
  </si>
  <si>
    <t>61372024030411070732313</t>
  </si>
  <si>
    <t>61372024030913573737203</t>
  </si>
  <si>
    <t>61372024031018164337448</t>
  </si>
  <si>
    <r>
      <rPr>
        <sz val="11"/>
        <color indexed="8"/>
        <rFont val="仿宋_GB2312"/>
        <family val="3"/>
        <charset val="134"/>
      </rPr>
      <t>洪湖市曹市镇人民政府</t>
    </r>
  </si>
  <si>
    <t>61372024022516070323163</t>
  </si>
  <si>
    <t>61372024031115080439067</t>
  </si>
  <si>
    <t>6137202402192059437910</t>
  </si>
  <si>
    <t>6137202402191820497237</t>
  </si>
  <si>
    <t>61372024022219415916429</t>
  </si>
  <si>
    <t>61372024022522044723545</t>
  </si>
  <si>
    <t>61372024030514383734384</t>
  </si>
  <si>
    <t>61372024030620343436180</t>
  </si>
  <si>
    <t>61372024030710535436393</t>
  </si>
  <si>
    <t>61372024030716471336608</t>
  </si>
  <si>
    <t>61372024030916390137227</t>
  </si>
  <si>
    <t>61372024031112133638652</t>
  </si>
  <si>
    <t>61372024031115302039142</t>
  </si>
  <si>
    <t>61372024031116210139262</t>
  </si>
  <si>
    <r>
      <rPr>
        <sz val="11"/>
        <color indexed="8"/>
        <rFont val="仿宋_GB2312"/>
        <family val="3"/>
        <charset val="134"/>
      </rPr>
      <t>洪湖府场经济开发区（府场镇）</t>
    </r>
  </si>
  <si>
    <t>6137202402190937113595</t>
  </si>
  <si>
    <t>6137202402191324465586</t>
  </si>
  <si>
    <t>6137202402191729597048</t>
  </si>
  <si>
    <t>6137202402200953328996</t>
  </si>
  <si>
    <t>61372024022017363510921</t>
  </si>
  <si>
    <t>61372024022018165811017</t>
  </si>
  <si>
    <t>61372024022100182912016</t>
  </si>
  <si>
    <t>61372024022114003212948</t>
  </si>
  <si>
    <t>61372024022116270913419</t>
  </si>
  <si>
    <t>61372024022117581413651</t>
  </si>
  <si>
    <t>61372024022216450516014</t>
  </si>
  <si>
    <t>61372024022222094116785</t>
  </si>
  <si>
    <t>61372024022616430824396</t>
  </si>
  <si>
    <t>61372024022712213124962</t>
  </si>
  <si>
    <t>61372024022721152825306</t>
  </si>
  <si>
    <t>61372024022918591926563</t>
  </si>
  <si>
    <t>61372024030112012128132</t>
  </si>
  <si>
    <t>61372024030113284128380</t>
  </si>
  <si>
    <t>61372024030311453431082</t>
  </si>
  <si>
    <t>61372024030519020934824</t>
  </si>
  <si>
    <t>61372024030521324835028</t>
  </si>
  <si>
    <t>61372024030623281336263</t>
  </si>
  <si>
    <t>61372024030711151736416</t>
  </si>
  <si>
    <t>61372024031020533937506</t>
  </si>
  <si>
    <t>61372024031110040438118</t>
  </si>
  <si>
    <t>6137202402191021254176</t>
  </si>
  <si>
    <t>6137202402191309115509</t>
  </si>
  <si>
    <t>61372024022114500413097</t>
  </si>
  <si>
    <t>61372024022420372120814</t>
  </si>
  <si>
    <t>61372024022611170223938</t>
  </si>
  <si>
    <t>61372024030117083129077</t>
  </si>
  <si>
    <t>61372024030710570536398</t>
  </si>
  <si>
    <t>61372024030715464736547</t>
  </si>
  <si>
    <t>61372024031023385537567</t>
  </si>
  <si>
    <t>61372024031113054838772</t>
  </si>
  <si>
    <t>61372024031114231238929</t>
  </si>
  <si>
    <t>61372024031111370038558</t>
  </si>
  <si>
    <t>6137202402190905103135</t>
  </si>
  <si>
    <r>
      <rPr>
        <sz val="11"/>
        <color indexed="8"/>
        <rFont val="仿宋_GB2312"/>
        <family val="3"/>
        <charset val="134"/>
      </rPr>
      <t>洪湖经济开发区政务服务中心</t>
    </r>
  </si>
  <si>
    <t>6137202402191445116006</t>
  </si>
  <si>
    <t>6137202402191533036338</t>
  </si>
  <si>
    <t>61372024022422492621161</t>
  </si>
  <si>
    <t>61372024022715193425078</t>
  </si>
  <si>
    <t>61372024022817031925701</t>
  </si>
  <si>
    <t>61372024030616250736044</t>
  </si>
  <si>
    <t>61372024031111334038549</t>
  </si>
  <si>
    <t>6137202402191718566995</t>
  </si>
  <si>
    <t>61372024030421325033518</t>
  </si>
  <si>
    <t>6137202402191013334084</t>
  </si>
  <si>
    <t>6137202402192041157841</t>
  </si>
  <si>
    <t>6137202402192140158092</t>
  </si>
  <si>
    <t>6137202402201318499878</t>
  </si>
  <si>
    <t>61372024022017133910843</t>
  </si>
  <si>
    <t>61372024022020544911527</t>
  </si>
  <si>
    <t>6137202402191304045483</t>
  </si>
  <si>
    <t>61372024022216433116007</t>
  </si>
  <si>
    <t>61372024022414121820067</t>
  </si>
  <si>
    <t>61372024022422204821074</t>
  </si>
  <si>
    <t>61372024022809531825444</t>
  </si>
  <si>
    <t>61372024022821464025868</t>
  </si>
  <si>
    <t>61372024030211335830020</t>
  </si>
  <si>
    <t>61372024030511134134067</t>
  </si>
  <si>
    <t>61372024030514274634371</t>
  </si>
  <si>
    <t>61372024030521393635034</t>
  </si>
  <si>
    <t>61372024030820455837074</t>
  </si>
  <si>
    <t>61372024030821455537087</t>
  </si>
  <si>
    <t>61372024030818321637036</t>
  </si>
  <si>
    <t>61372024030921445537286</t>
  </si>
  <si>
    <t>61372024031014012737391</t>
  </si>
  <si>
    <t>61372024030716442336602</t>
  </si>
  <si>
    <t>61372024031018313137455</t>
  </si>
  <si>
    <t>61372024031110483538357</t>
  </si>
  <si>
    <r>
      <rPr>
        <sz val="11"/>
        <color indexed="8"/>
        <rFont val="仿宋_GB2312"/>
        <family val="3"/>
        <charset val="134"/>
      </rPr>
      <t>洪湖市政情采编中心</t>
    </r>
  </si>
  <si>
    <t>6137202402190910553237</t>
  </si>
  <si>
    <t>6137202402191553076476</t>
  </si>
  <si>
    <t>6137202402201144309577</t>
  </si>
  <si>
    <t>61372024022214235315557</t>
  </si>
  <si>
    <t>61372024022422311521101</t>
  </si>
  <si>
    <t>61372024030214250830264</t>
  </si>
  <si>
    <t>61372024030318443831423</t>
  </si>
  <si>
    <t>61372024030700095236270</t>
  </si>
  <si>
    <t>61372024030909120837135</t>
  </si>
  <si>
    <t>61372024031115141739095</t>
  </si>
  <si>
    <t>6137202402191653536855</t>
  </si>
  <si>
    <t>61372024022214285715569</t>
  </si>
  <si>
    <t>61372024022516132023178</t>
  </si>
  <si>
    <t>61372024022810031025450</t>
  </si>
  <si>
    <t>61372024022919542826599</t>
  </si>
  <si>
    <t>61372024030122503929675</t>
  </si>
  <si>
    <t>61372024030513222034268</t>
  </si>
  <si>
    <t>61372024030715482636549</t>
  </si>
  <si>
    <t>61372024030720271036704</t>
  </si>
  <si>
    <t>61372024030715553536554</t>
  </si>
  <si>
    <t>61372024030814393036945</t>
  </si>
  <si>
    <t>61372024031115470739185</t>
  </si>
  <si>
    <r>
      <rPr>
        <sz val="11"/>
        <color indexed="8"/>
        <rFont val="仿宋_GB2312"/>
        <family val="3"/>
        <charset val="134"/>
      </rPr>
      <t>洪湖市党员电化教育中心</t>
    </r>
  </si>
  <si>
    <t>6137202402191001093931</t>
  </si>
  <si>
    <t>6137202402191224345294</t>
  </si>
  <si>
    <t>6137202402191336125641</t>
  </si>
  <si>
    <t>6137202402191719387004</t>
  </si>
  <si>
    <t>6137202402201056279343</t>
  </si>
  <si>
    <t>6137202402201258579809</t>
  </si>
  <si>
    <t>61372024022014281510141</t>
  </si>
  <si>
    <t>61372024022023224211944</t>
  </si>
  <si>
    <t>61372024022014290910144</t>
  </si>
  <si>
    <t>61372024022122261414384</t>
  </si>
  <si>
    <t>61372024022217234616119</t>
  </si>
  <si>
    <t>61372024022217172116102</t>
  </si>
  <si>
    <t>61372024022318221018700</t>
  </si>
  <si>
    <t>61372024022320370918953</t>
  </si>
  <si>
    <t>61372024022413063219913</t>
  </si>
  <si>
    <t>61372024022423180921222</t>
  </si>
  <si>
    <t>61372024022609574723803</t>
  </si>
  <si>
    <t>61372024022610534623899</t>
  </si>
  <si>
    <t>61372024022110160412375</t>
  </si>
  <si>
    <t>61372024022612004123990</t>
  </si>
  <si>
    <t>61372024022619214124519</t>
  </si>
  <si>
    <t>61372024022711401624926</t>
  </si>
  <si>
    <t>61372024022721011525293</t>
  </si>
  <si>
    <t>61372024022812071625535</t>
  </si>
  <si>
    <t>61372024022816572625696</t>
  </si>
  <si>
    <t>61372024022817280625716</t>
  </si>
  <si>
    <t>61372024022823302225913</t>
  </si>
  <si>
    <t>61372024022918115326535</t>
  </si>
  <si>
    <t>61372024030216262730440</t>
  </si>
  <si>
    <t>61372024030414232832702</t>
  </si>
  <si>
    <t>61372024030611015035542</t>
  </si>
  <si>
    <t>61372024030616105336034</t>
  </si>
  <si>
    <t>61372024030621143336207</t>
  </si>
  <si>
    <t>61372024030717035336617</t>
  </si>
  <si>
    <t>61372024030816245137006</t>
  </si>
  <si>
    <t>61372024030818484237043</t>
  </si>
  <si>
    <t>61372024022922262526710</t>
  </si>
  <si>
    <t>61372024030912391037186</t>
  </si>
  <si>
    <t>61372024031022490237556</t>
  </si>
  <si>
    <t>61372024031023273137565</t>
  </si>
  <si>
    <r>
      <rPr>
        <sz val="11"/>
        <color indexed="8"/>
        <rFont val="仿宋_GB2312"/>
        <family val="3"/>
        <charset val="134"/>
      </rPr>
      <t>洪湖市互联网信息中心</t>
    </r>
  </si>
  <si>
    <t>61372024030418363233257</t>
  </si>
  <si>
    <t>61372024031009493037337</t>
  </si>
  <si>
    <t>61372024031011525137367</t>
  </si>
  <si>
    <t>61372024031110594738410</t>
  </si>
  <si>
    <r>
      <rPr>
        <sz val="11"/>
        <color indexed="8"/>
        <rFont val="仿宋_GB2312"/>
        <family val="3"/>
        <charset val="134"/>
      </rPr>
      <t>洪湖市老年大学</t>
    </r>
  </si>
  <si>
    <t>6137202402190934093560</t>
  </si>
  <si>
    <t>6137202402191112304745</t>
  </si>
  <si>
    <t>6137202402191049104507</t>
  </si>
  <si>
    <t>6137202402191109014709</t>
  </si>
  <si>
    <t>6137202402190957153889</t>
  </si>
  <si>
    <t>6137202402191128074916</t>
  </si>
  <si>
    <t>6137202402191226455308</t>
  </si>
  <si>
    <t>6137202402191406015784</t>
  </si>
  <si>
    <t>6137202402191509496174</t>
  </si>
  <si>
    <t>6137202402191654416862</t>
  </si>
  <si>
    <t>6137202402191841057297</t>
  </si>
  <si>
    <t>6137202402191934357517</t>
  </si>
  <si>
    <t>61372024022014202310110</t>
  </si>
  <si>
    <t>61372024022014163210095</t>
  </si>
  <si>
    <t>61372024022018374511066</t>
  </si>
  <si>
    <t>61372024022021210411637</t>
  </si>
  <si>
    <t>61372024022111474012669</t>
  </si>
  <si>
    <t>61372024022115395613258</t>
  </si>
  <si>
    <t>61372024022121402514255</t>
  </si>
  <si>
    <t>61372024022211152915062</t>
  </si>
  <si>
    <t>61372024022211490715190</t>
  </si>
  <si>
    <t>61372024022216315015972</t>
  </si>
  <si>
    <t>61372024022218441916298</t>
  </si>
  <si>
    <t>61372024022315015518053</t>
  </si>
  <si>
    <t>61372024022323005019268</t>
  </si>
  <si>
    <t>61372024022510520021797</t>
  </si>
  <si>
    <t>61372024022511314321936</t>
  </si>
  <si>
    <t>61372024022511452321990</t>
  </si>
  <si>
    <t>61372024022515235122949</t>
  </si>
  <si>
    <t>61372024022516483923254</t>
  </si>
  <si>
    <t>61372024022521460223521</t>
  </si>
  <si>
    <t>61372024022522245923570</t>
  </si>
  <si>
    <t>61372024022610063623816</t>
  </si>
  <si>
    <t>61372024022510013921630</t>
  </si>
  <si>
    <t>61372024022615403724299</t>
  </si>
  <si>
    <t>61372024022821504625871</t>
  </si>
  <si>
    <t>61372024022911291126163</t>
  </si>
  <si>
    <t>61372024030113515028431</t>
  </si>
  <si>
    <t>61372024022420582620876</t>
  </si>
  <si>
    <t>61372024030320345931509</t>
  </si>
  <si>
    <t>61372024030409500231999</t>
  </si>
  <si>
    <t>61372024030414231132699</t>
  </si>
  <si>
    <t>61372024030417335933162</t>
  </si>
  <si>
    <t>61372024030421593633551</t>
  </si>
  <si>
    <t>61372024030516312834605</t>
  </si>
  <si>
    <t>61372024030518184234775</t>
  </si>
  <si>
    <t>61372024030519334634868</t>
  </si>
  <si>
    <t>61372024030616345336050</t>
  </si>
  <si>
    <t>61372024030619530436155</t>
  </si>
  <si>
    <t>61372024030620570536193</t>
  </si>
  <si>
    <t>61372024030710531136391</t>
  </si>
  <si>
    <t>61372024030711345736432</t>
  </si>
  <si>
    <t>61372024030715343436541</t>
  </si>
  <si>
    <t>61372024030716511036611</t>
  </si>
  <si>
    <t>61372024030720230136702</t>
  </si>
  <si>
    <t>61372024030911240637171</t>
  </si>
  <si>
    <t>61372024031015500037412</t>
  </si>
  <si>
    <t>61372024031021225637523</t>
  </si>
  <si>
    <t>61372024031022141637546</t>
  </si>
  <si>
    <t>61372024031115065039062</t>
  </si>
  <si>
    <t>61372024031115572739213</t>
  </si>
  <si>
    <r>
      <rPr>
        <sz val="11"/>
        <color indexed="8"/>
        <rFont val="仿宋_GB2312"/>
        <family val="3"/>
        <charset val="134"/>
      </rPr>
      <t>洪湖市职工文化服务中心</t>
    </r>
  </si>
  <si>
    <t>6137202402191317365553</t>
  </si>
  <si>
    <t>61372024022222192916807</t>
  </si>
  <si>
    <t>61372024031114064238885</t>
  </si>
  <si>
    <r>
      <rPr>
        <sz val="11"/>
        <color indexed="8"/>
        <rFont val="仿宋_GB2312"/>
        <family val="3"/>
        <charset val="134"/>
      </rPr>
      <t>洪湖市残疾人服务中心</t>
    </r>
  </si>
  <si>
    <t>61372024022613315224087</t>
  </si>
  <si>
    <t>61372024030621154436209</t>
  </si>
  <si>
    <t>61372024031023350437566</t>
  </si>
  <si>
    <t>61372024031019221237473</t>
  </si>
  <si>
    <r>
      <rPr>
        <sz val="11"/>
        <color indexed="8"/>
        <rFont val="仿宋_GB2312"/>
        <family val="3"/>
        <charset val="134"/>
      </rPr>
      <t>洪湖市青少年事务服务中心</t>
    </r>
  </si>
  <si>
    <t>6137202402190927293472</t>
  </si>
  <si>
    <t>61372024022220184816519</t>
  </si>
  <si>
    <t>61372024022412184719820</t>
  </si>
  <si>
    <t>61372024022416301820373</t>
  </si>
  <si>
    <t>61372024022514163222569</t>
  </si>
  <si>
    <t>61372024022523492223630</t>
  </si>
  <si>
    <t>61372024030123050029689</t>
  </si>
  <si>
    <t>61372024030415405932898</t>
  </si>
  <si>
    <t>61372024030822410637111</t>
  </si>
  <si>
    <t>61372024031014315937399</t>
  </si>
  <si>
    <r>
      <rPr>
        <sz val="11"/>
        <color indexed="8"/>
        <rFont val="仿宋_GB2312"/>
        <family val="3"/>
        <charset val="134"/>
      </rPr>
      <t>洪湖市发展和改革服务中心</t>
    </r>
  </si>
  <si>
    <t>6137202402191053054545</t>
  </si>
  <si>
    <t>6137202402191100204623</t>
  </si>
  <si>
    <t>6137202402200942238941</t>
  </si>
  <si>
    <t>61372024022211035715025</t>
  </si>
  <si>
    <t>61372024022311280417532</t>
  </si>
  <si>
    <t>61372024022402044019420</t>
  </si>
  <si>
    <t>61372024022409573119544</t>
  </si>
  <si>
    <t>61372024022516140223179</t>
  </si>
  <si>
    <t>61372024022622492024692</t>
  </si>
  <si>
    <t>61372024022713361724999</t>
  </si>
  <si>
    <t>61372024022716465325164</t>
  </si>
  <si>
    <t>61372024030316423431336</t>
  </si>
  <si>
    <t>61372024030711270336425</t>
  </si>
  <si>
    <t>61372024030718005736645</t>
  </si>
  <si>
    <t>6137202402191107404698</t>
  </si>
  <si>
    <t>6137202402191115184776</t>
  </si>
  <si>
    <t>6137202402191135134980</t>
  </si>
  <si>
    <t>6137202402191342175677</t>
  </si>
  <si>
    <t>61372024022111264412629</t>
  </si>
  <si>
    <t>61372024022219291416400</t>
  </si>
  <si>
    <t>61372024022418242320580</t>
  </si>
  <si>
    <t>61372024022620574324607</t>
  </si>
  <si>
    <t>61372024030222003630831</t>
  </si>
  <si>
    <t>61372024030612235735662</t>
  </si>
  <si>
    <t>61372024030716393836598</t>
  </si>
  <si>
    <t>61372024030718330836659</t>
  </si>
  <si>
    <t>61372024030621002836198</t>
  </si>
  <si>
    <t>61372024030721392436737</t>
  </si>
  <si>
    <t>61372024030810435236860</t>
  </si>
  <si>
    <t>61372024030814412536948</t>
  </si>
  <si>
    <t>61372024022822454025895</t>
  </si>
  <si>
    <t>61372024030816280437008</t>
  </si>
  <si>
    <t>61372024030910315337159</t>
  </si>
  <si>
    <t>61372024030909541737146</t>
  </si>
  <si>
    <t>61372024031015290337409</t>
  </si>
  <si>
    <t>61372024022610364423871</t>
  </si>
  <si>
    <t>61372024031115213639118</t>
  </si>
  <si>
    <t>61372024031116555439340</t>
  </si>
  <si>
    <r>
      <rPr>
        <sz val="11"/>
        <color indexed="8"/>
        <rFont val="仿宋_GB2312"/>
        <family val="3"/>
        <charset val="134"/>
      </rPr>
      <t>洪湖市第一中学</t>
    </r>
  </si>
  <si>
    <t>6137202402191311015520</t>
  </si>
  <si>
    <t>61372024022322282319201</t>
  </si>
  <si>
    <t>61372024030418521633285</t>
  </si>
  <si>
    <t>61372024030519535734895</t>
  </si>
  <si>
    <t>61372024030617215436079</t>
  </si>
  <si>
    <t>6137202402190906493158</t>
  </si>
  <si>
    <t>6137202402191140215018</t>
  </si>
  <si>
    <t>6137202402191806557193</t>
  </si>
  <si>
    <t>61372024022413125919927</t>
  </si>
  <si>
    <t>61372024022608233223672</t>
  </si>
  <si>
    <t>6137202402191218515256</t>
  </si>
  <si>
    <t>6137202402191953057613</t>
  </si>
  <si>
    <t>6137202402191116484787</t>
  </si>
  <si>
    <t>6137202402191953177615</t>
  </si>
  <si>
    <t>6137202402201240429754</t>
  </si>
  <si>
    <t>61372024022516393823236</t>
  </si>
  <si>
    <t>61372024022520132323429</t>
  </si>
  <si>
    <t>61372024031018540137463</t>
  </si>
  <si>
    <t>6137202402190937173596</t>
  </si>
  <si>
    <t>61372024022115373513250</t>
  </si>
  <si>
    <t>6137202402190959383915</t>
  </si>
  <si>
    <t>61372024022121243514203</t>
  </si>
  <si>
    <t>61372024022122455714433</t>
  </si>
  <si>
    <t>61372024022316522918477</t>
  </si>
  <si>
    <t>61372024022411023919664</t>
  </si>
  <si>
    <t>61372024022411072419672</t>
  </si>
  <si>
    <t>61372024022420022220739</t>
  </si>
  <si>
    <t>61372024022710230824841</t>
  </si>
  <si>
    <t>61372024022315492618247</t>
  </si>
  <si>
    <t>61372024022918270626544</t>
  </si>
  <si>
    <t>61372024022909052125994</t>
  </si>
  <si>
    <t>61372024030418195633223</t>
  </si>
  <si>
    <t>61372024030609582335402</t>
  </si>
  <si>
    <t>61372024030620011036160</t>
  </si>
  <si>
    <t>61372024030922175237289</t>
  </si>
  <si>
    <r>
      <rPr>
        <sz val="11"/>
        <color indexed="8"/>
        <rFont val="仿宋_GB2312"/>
        <family val="3"/>
        <charset val="134"/>
      </rPr>
      <t>洪湖市企业服务中心</t>
    </r>
  </si>
  <si>
    <t>6137202402191546056424</t>
  </si>
  <si>
    <t>6137202402191951197604</t>
  </si>
  <si>
    <t>6137202402192226088259</t>
  </si>
  <si>
    <t>61372024022121094214155</t>
  </si>
  <si>
    <t>61372024022621535424651</t>
  </si>
  <si>
    <t>61372024030410342332173</t>
  </si>
  <si>
    <t>61372024030616455336061</t>
  </si>
  <si>
    <t>61372024030809500836832</t>
  </si>
  <si>
    <t>61372024031116370039291</t>
  </si>
  <si>
    <r>
      <rPr>
        <sz val="11"/>
        <color indexed="8"/>
        <rFont val="仿宋_GB2312"/>
        <family val="3"/>
        <charset val="134"/>
      </rPr>
      <t>洪湖市科技经信行业服务中心</t>
    </r>
  </si>
  <si>
    <t>6137202402191746597118</t>
  </si>
  <si>
    <t>6137202402200215288486</t>
  </si>
  <si>
    <t>6137202402201018479146</t>
  </si>
  <si>
    <t>61372024022021342311685</t>
  </si>
  <si>
    <t>61372024022716322625153</t>
  </si>
  <si>
    <t>61372024031114570539028</t>
  </si>
  <si>
    <r>
      <rPr>
        <sz val="11"/>
        <color indexed="8"/>
        <rFont val="仿宋_GB2312"/>
        <family val="3"/>
        <charset val="134"/>
      </rPr>
      <t>洪湖市科技创新服务中心</t>
    </r>
  </si>
  <si>
    <t>6137202402190908593197</t>
  </si>
  <si>
    <t>61372024022215525215849</t>
  </si>
  <si>
    <t>61372024022819445325794</t>
  </si>
  <si>
    <t>61372024030115490728844</t>
  </si>
  <si>
    <t>61372024030209212029837</t>
  </si>
  <si>
    <t>61372024030522120435088</t>
  </si>
  <si>
    <t>61372024030610301735466</t>
  </si>
  <si>
    <t>61372024030622041036233</t>
  </si>
  <si>
    <t>61372024030910040437150</t>
  </si>
  <si>
    <t>61372024031012574137383</t>
  </si>
  <si>
    <t>61372024031019481537482</t>
  </si>
  <si>
    <t>61372024031110312338245</t>
  </si>
  <si>
    <t>61372024031114312838956</t>
  </si>
  <si>
    <r>
      <rPr>
        <sz val="11"/>
        <color indexed="8"/>
        <rFont val="仿宋_GB2312"/>
        <family val="3"/>
        <charset val="134"/>
      </rPr>
      <t>洪湖市流浪人员救助和未成年人保护中心</t>
    </r>
  </si>
  <si>
    <t>6137202402190948043748</t>
  </si>
  <si>
    <t>6137202402191016244114</t>
  </si>
  <si>
    <t>6137202402191106304686</t>
  </si>
  <si>
    <t>6137202402191206425185</t>
  </si>
  <si>
    <t>6137202402191356305736</t>
  </si>
  <si>
    <t>6137202402191348275705</t>
  </si>
  <si>
    <t>6137202402191507356157</t>
  </si>
  <si>
    <t>6137202402191602436538</t>
  </si>
  <si>
    <t>6137202402192218298239</t>
  </si>
  <si>
    <t>6137202402192231158273</t>
  </si>
  <si>
    <t>6137202402200949438972</t>
  </si>
  <si>
    <t>6137202402201002529054</t>
  </si>
  <si>
    <t>61372024022018521111102</t>
  </si>
  <si>
    <t>61372024022023334811970</t>
  </si>
  <si>
    <t>61372024022120103913967</t>
  </si>
  <si>
    <t>61372024022122200914372</t>
  </si>
  <si>
    <t>61372024022211332315129</t>
  </si>
  <si>
    <t>61372024022222271316829</t>
  </si>
  <si>
    <t>61372024022123384414524</t>
  </si>
  <si>
    <t>61372024022311324317539</t>
  </si>
  <si>
    <t>61372024022313061517741</t>
  </si>
  <si>
    <t>61372024022315510918251</t>
  </si>
  <si>
    <t>61372024022316055218305</t>
  </si>
  <si>
    <t>61372024022411164019693</t>
  </si>
  <si>
    <t>61372024022412211919824</t>
  </si>
  <si>
    <t>61372024022412480619872</t>
  </si>
  <si>
    <t>61372024022514480622734</t>
  </si>
  <si>
    <t>61372024022615292324276</t>
  </si>
  <si>
    <t>61372024022621415924640</t>
  </si>
  <si>
    <t>61372024022718144925203</t>
  </si>
  <si>
    <t>61372024022320030418878</t>
  </si>
  <si>
    <t>61372024022820442225826</t>
  </si>
  <si>
    <t>61372024022909251226017</t>
  </si>
  <si>
    <t>61372024030112310428226</t>
  </si>
  <si>
    <t>61372024030216473530466</t>
  </si>
  <si>
    <t>61372024030223122230876</t>
  </si>
  <si>
    <t>61372024030414010132646</t>
  </si>
  <si>
    <t>61372024030516070834559</t>
  </si>
  <si>
    <t>61372024030521473735051</t>
  </si>
  <si>
    <t>61372024030602273035199</t>
  </si>
  <si>
    <t>61372024030621273336219</t>
  </si>
  <si>
    <t>61372024030711200636422</t>
  </si>
  <si>
    <t>61372024030717250236626</t>
  </si>
  <si>
    <t>61372024030720041336694</t>
  </si>
  <si>
    <t>6137202402192125178027</t>
  </si>
  <si>
    <t>61372024031010204537346</t>
  </si>
  <si>
    <t>61372024031012193737372</t>
  </si>
  <si>
    <t>61372024031013481837389</t>
  </si>
  <si>
    <t>61372024031017492537441</t>
  </si>
  <si>
    <t>61372024031018120537446</t>
  </si>
  <si>
    <t>61372024031019230537475</t>
  </si>
  <si>
    <t>61372024031111142638476</t>
  </si>
  <si>
    <t>61372024031112000238629</t>
  </si>
  <si>
    <t>61372024031113515738855</t>
  </si>
  <si>
    <t>61372024031115562539207</t>
  </si>
  <si>
    <r>
      <rPr>
        <sz val="11"/>
        <color indexed="8"/>
        <rFont val="仿宋_GB2312"/>
        <family val="3"/>
        <charset val="134"/>
      </rPr>
      <t>洪湖市法律援助中心</t>
    </r>
  </si>
  <si>
    <t>6137202402192108487946</t>
  </si>
  <si>
    <t>6137202402200939568927</t>
  </si>
  <si>
    <t>61372024030213320830199</t>
  </si>
  <si>
    <t>61372024030615515036003</t>
  </si>
  <si>
    <t>61372024030917180837232</t>
  </si>
  <si>
    <t>61372024031020084337494</t>
  </si>
  <si>
    <r>
      <rPr>
        <sz val="11"/>
        <color indexed="8"/>
        <rFont val="仿宋_GB2312"/>
        <family val="3"/>
        <charset val="134"/>
      </rPr>
      <t>洪湖市行政复议服务中心</t>
    </r>
  </si>
  <si>
    <t>6137202402191121074832</t>
  </si>
  <si>
    <t>6137202402191632316721</t>
  </si>
  <si>
    <t>6137202402191831587269</t>
  </si>
  <si>
    <t>6137202402200957399020</t>
  </si>
  <si>
    <t>61372024022109473712278</t>
  </si>
  <si>
    <t>61372024022112482412805</t>
  </si>
  <si>
    <t>61372024022116375113452</t>
  </si>
  <si>
    <t>61372024022215074315690</t>
  </si>
  <si>
    <t>61372024022216032315887</t>
  </si>
  <si>
    <t>61372024022218260716254</t>
  </si>
  <si>
    <t>61372024022423370421262</t>
  </si>
  <si>
    <t>61372024022121071314151</t>
  </si>
  <si>
    <t>61372024030120241829427</t>
  </si>
  <si>
    <t>61372024030311354631077</t>
  </si>
  <si>
    <t>61372024030411424732420</t>
  </si>
  <si>
    <t>61372024030414390032731</t>
  </si>
  <si>
    <t>61372024030611110235556</t>
  </si>
  <si>
    <t>61372024030720121636699</t>
  </si>
  <si>
    <t>61372024030822431037113</t>
  </si>
  <si>
    <t>61372024030418322233246</t>
  </si>
  <si>
    <t>61372024031108465937606</t>
  </si>
  <si>
    <t>61372024031110070238137</t>
  </si>
  <si>
    <t>61372024031111415138573</t>
  </si>
  <si>
    <t>61372024031113555638864</t>
  </si>
  <si>
    <t>61372024031111390438566</t>
  </si>
  <si>
    <r>
      <rPr>
        <sz val="11"/>
        <color indexed="8"/>
        <rFont val="仿宋_GB2312"/>
        <family val="3"/>
        <charset val="134"/>
      </rPr>
      <t>洪湖市部门预算编审与信息中心</t>
    </r>
  </si>
  <si>
    <t>61372024022218591716332</t>
  </si>
  <si>
    <t>61372024022315060118073</t>
  </si>
  <si>
    <t>61372024022616481924405</t>
  </si>
  <si>
    <t>61372024022119170313823</t>
  </si>
  <si>
    <t>61372024022716515025167</t>
  </si>
  <si>
    <r>
      <rPr>
        <sz val="11"/>
        <color indexed="8"/>
        <rFont val="仿宋_GB2312"/>
        <family val="3"/>
        <charset val="134"/>
      </rPr>
      <t>洪湖市社会养老保险服务中心</t>
    </r>
  </si>
  <si>
    <t>6137202402191859007364</t>
  </si>
  <si>
    <t>61372024022317042918516</t>
  </si>
  <si>
    <t>61372024022317321318591</t>
  </si>
  <si>
    <t>61372024022419420120696</t>
  </si>
  <si>
    <t>61372024022610395023881</t>
  </si>
  <si>
    <t>61372024030420101733393</t>
  </si>
  <si>
    <t>61372024030507225633654</t>
  </si>
  <si>
    <t>61372024030610440735502</t>
  </si>
  <si>
    <t>61372024022317191118558</t>
  </si>
  <si>
    <t>61372024030711480236441</t>
  </si>
  <si>
    <t>61372024031000103037313</t>
  </si>
  <si>
    <t>61372024022014344010166</t>
  </si>
  <si>
    <t>61372024031116444639312</t>
  </si>
  <si>
    <t>61372024031116411739300</t>
  </si>
  <si>
    <r>
      <rPr>
        <sz val="11"/>
        <color indexed="8"/>
        <rFont val="仿宋_GB2312"/>
        <family val="3"/>
        <charset val="134"/>
      </rPr>
      <t>洪湖市国土整治中心</t>
    </r>
  </si>
  <si>
    <t>6137202402191242455378</t>
  </si>
  <si>
    <t>6137202402191413385818</t>
  </si>
  <si>
    <t>61372024022118264313708</t>
  </si>
  <si>
    <t>61372024022219213816381</t>
  </si>
  <si>
    <t>61372024030912431737187</t>
  </si>
  <si>
    <t>61372024030917391837238</t>
  </si>
  <si>
    <t>61372024030923302437308</t>
  </si>
  <si>
    <r>
      <rPr>
        <sz val="11"/>
        <color indexed="8"/>
        <rFont val="仿宋_GB2312"/>
        <family val="3"/>
        <charset val="134"/>
      </rPr>
      <t>洪湖市规划编制研究中心</t>
    </r>
  </si>
  <si>
    <t>61372024022017585810976</t>
  </si>
  <si>
    <t>61372024022700104524735</t>
  </si>
  <si>
    <t>61372024022722045425325</t>
  </si>
  <si>
    <t>6137202402192151248136</t>
  </si>
  <si>
    <t>61372024031018413337458</t>
  </si>
  <si>
    <t>61372024031100211937575</t>
  </si>
  <si>
    <r>
      <rPr>
        <sz val="11"/>
        <color indexed="8"/>
        <rFont val="仿宋_GB2312"/>
        <family val="3"/>
        <charset val="134"/>
      </rPr>
      <t>洪湖市林业技术推广中心</t>
    </r>
  </si>
  <si>
    <t>6137202402191600266525</t>
  </si>
  <si>
    <t>6137202402191630386713</t>
  </si>
  <si>
    <t>6137202402192220578247</t>
  </si>
  <si>
    <t>61372024022016254610646</t>
  </si>
  <si>
    <t>61372024022216491216027</t>
  </si>
  <si>
    <t>61372024022310080617263</t>
  </si>
  <si>
    <t>61372024022310515317413</t>
  </si>
  <si>
    <t>61372024022613592624132</t>
  </si>
  <si>
    <t>61372024022620312824583</t>
  </si>
  <si>
    <t>61372024022715272325088</t>
  </si>
  <si>
    <t>61372024022802573625386</t>
  </si>
  <si>
    <t>61372024030121131929518</t>
  </si>
  <si>
    <t>61372024030520341734947</t>
  </si>
  <si>
    <t>61372024030623363836265</t>
  </si>
  <si>
    <t>61372024030710104936349</t>
  </si>
  <si>
    <t>61372024030915060037209</t>
  </si>
  <si>
    <t>61372024031012362937375</t>
  </si>
  <si>
    <t>61372024031112371038698</t>
  </si>
  <si>
    <t>61372024031115223139121</t>
  </si>
  <si>
    <r>
      <rPr>
        <sz val="11"/>
        <color indexed="8"/>
        <rFont val="仿宋_GB2312"/>
        <family val="3"/>
        <charset val="134"/>
      </rPr>
      <t>建设工程质量安全监督站</t>
    </r>
  </si>
  <si>
    <t>6137202402191037514361</t>
  </si>
  <si>
    <t>6137202402191153595115</t>
  </si>
  <si>
    <t>6137202402191206275183</t>
  </si>
  <si>
    <t>6137202402191822147241</t>
  </si>
  <si>
    <t>6137202402192027107778</t>
  </si>
  <si>
    <t>6137202402192227428266</t>
  </si>
  <si>
    <t>61372024022016071610581</t>
  </si>
  <si>
    <t>61372024022119351213875</t>
  </si>
  <si>
    <t>61372024022119500713910</t>
  </si>
  <si>
    <t>61372024022120065513957</t>
  </si>
  <si>
    <t>61372024022120005513937</t>
  </si>
  <si>
    <t>61372024022222030816770</t>
  </si>
  <si>
    <t>6137202402201121069478</t>
  </si>
  <si>
    <t>61372024022410423319624</t>
  </si>
  <si>
    <t>61372024022909532226052</t>
  </si>
  <si>
    <t>61372024022917161126495</t>
  </si>
  <si>
    <t>61372024030121422929575</t>
  </si>
  <si>
    <t>61372024030212142530071</t>
  </si>
  <si>
    <t>61372024030212414530109</t>
  </si>
  <si>
    <t>61372024030310525531041</t>
  </si>
  <si>
    <t>61372024030318061031397</t>
  </si>
  <si>
    <t>61372024030416344933044</t>
  </si>
  <si>
    <t>61372024030521101534995</t>
  </si>
  <si>
    <t>61372024030615430735986</t>
  </si>
  <si>
    <t>61372024030618393136122</t>
  </si>
  <si>
    <t>61372024030712262636456</t>
  </si>
  <si>
    <t>61372024030620265236173</t>
  </si>
  <si>
    <t>61372024030716074936565</t>
  </si>
  <si>
    <t>61372024030823161237121</t>
  </si>
  <si>
    <t>61372024031110294038236</t>
  </si>
  <si>
    <t>61372024031112214238672</t>
  </si>
  <si>
    <t>61372024031115381439162</t>
  </si>
  <si>
    <r>
      <rPr>
        <sz val="11"/>
        <color indexed="8"/>
        <rFont val="仿宋_GB2312"/>
        <family val="3"/>
        <charset val="134"/>
      </rPr>
      <t>建设公用事业服务中心</t>
    </r>
  </si>
  <si>
    <t>6137202402191041074408</t>
  </si>
  <si>
    <t>6137202402201134019543</t>
  </si>
  <si>
    <t>61372024022022062811777</t>
  </si>
  <si>
    <t>61372024022415255020223</t>
  </si>
  <si>
    <t>61372024030313084231155</t>
  </si>
  <si>
    <t>61372024030323513531655</t>
  </si>
  <si>
    <r>
      <rPr>
        <sz val="11"/>
        <color indexed="8"/>
        <rFont val="仿宋_GB2312"/>
        <family val="3"/>
        <charset val="134"/>
      </rPr>
      <t>城镇居民住房保障中心</t>
    </r>
  </si>
  <si>
    <t>6137202402201118239463</t>
  </si>
  <si>
    <t>61372024022015403610469</t>
  </si>
  <si>
    <t>61372024022710462524865</t>
  </si>
  <si>
    <t>61372024030319081231438</t>
  </si>
  <si>
    <t>61372024030420044333384</t>
  </si>
  <si>
    <t>61372024030521582035074</t>
  </si>
  <si>
    <t>61372024030815313836976</t>
  </si>
  <si>
    <r>
      <rPr>
        <sz val="11"/>
        <color indexed="8"/>
        <rFont val="仿宋_GB2312"/>
        <family val="3"/>
        <charset val="134"/>
      </rPr>
      <t>洪湖市公路事业发展中心</t>
    </r>
  </si>
  <si>
    <t>6137202402201249289782</t>
  </si>
  <si>
    <t>61372024022018394111071</t>
  </si>
  <si>
    <t>61372024022019025111137</t>
  </si>
  <si>
    <t>61372024022417004820447</t>
  </si>
  <si>
    <t>61372024022517393823300</t>
  </si>
  <si>
    <t>61372024022519043823368</t>
  </si>
  <si>
    <t>61372024022715304325095</t>
  </si>
  <si>
    <t>61372024022813010425561</t>
  </si>
  <si>
    <t>61372024030112571128307</t>
  </si>
  <si>
    <t>61372024031017272337438</t>
  </si>
  <si>
    <t>61372024031116032139225</t>
  </si>
  <si>
    <r>
      <rPr>
        <sz val="11"/>
        <color indexed="8"/>
        <rFont val="仿宋_GB2312"/>
        <family val="3"/>
        <charset val="134"/>
      </rPr>
      <t>洪湖市道路运输事业发展中心</t>
    </r>
  </si>
  <si>
    <t>6137202402191144355049</t>
  </si>
  <si>
    <t>6137202402191240285367</t>
  </si>
  <si>
    <t>6137202402191655556869</t>
  </si>
  <si>
    <t>6137202402191654106858</t>
  </si>
  <si>
    <t>61372024022111235212614</t>
  </si>
  <si>
    <t>61372024022116042713352</t>
  </si>
  <si>
    <t>61372024022123055714474</t>
  </si>
  <si>
    <t>61372024022212384915303</t>
  </si>
  <si>
    <t>61372024022214460815628</t>
  </si>
  <si>
    <t>61372024022223423216971</t>
  </si>
  <si>
    <t>61372024022419583520729</t>
  </si>
  <si>
    <t>61372024022613273224081</t>
  </si>
  <si>
    <t>61372024030511143834074</t>
  </si>
  <si>
    <t>61372024030622192536241</t>
  </si>
  <si>
    <t>61372024030823252837124</t>
  </si>
  <si>
    <t>61372024030921181737282</t>
  </si>
  <si>
    <t>61372024030923081137302</t>
  </si>
  <si>
    <t>61372024031019580737488</t>
  </si>
  <si>
    <t>61372024031110225438193</t>
  </si>
  <si>
    <t>61372024031112083438645</t>
  </si>
  <si>
    <t>61372024031115044039056</t>
  </si>
  <si>
    <r>
      <rPr>
        <sz val="11"/>
        <color indexed="8"/>
        <rFont val="仿宋_GB2312"/>
        <family val="3"/>
        <charset val="134"/>
      </rPr>
      <t>洪湖市农村公路养建中心</t>
    </r>
  </si>
  <si>
    <t>6137202402192127258039</t>
  </si>
  <si>
    <t>61372024022020574311544</t>
  </si>
  <si>
    <t>61372024022112102412723</t>
  </si>
  <si>
    <t>61372024022113454612916</t>
  </si>
  <si>
    <t>61372024022219312016406</t>
  </si>
  <si>
    <t>61372024022622133324667</t>
  </si>
  <si>
    <t>61372024030115495628850</t>
  </si>
  <si>
    <t>61372024030311325431072</t>
  </si>
  <si>
    <t>61372024030522321035118</t>
  </si>
  <si>
    <t>61372024030715165336526</t>
  </si>
  <si>
    <t>61372024030718280336654</t>
  </si>
  <si>
    <t>61372024031009423737335</t>
  </si>
  <si>
    <t>61372024031112075138643</t>
  </si>
  <si>
    <r>
      <rPr>
        <sz val="11"/>
        <color indexed="8"/>
        <rFont val="仿宋_GB2312"/>
        <family val="3"/>
        <charset val="134"/>
      </rPr>
      <t>洪湖市电力排灌站</t>
    </r>
  </si>
  <si>
    <t>6137202402191731087054</t>
  </si>
  <si>
    <t>6137202402200856268702</t>
  </si>
  <si>
    <t>61372024030113571528447</t>
  </si>
  <si>
    <t>61372024030418195733224</t>
  </si>
  <si>
    <t>61372024030522190035096</t>
  </si>
  <si>
    <t>61372024030711184436420</t>
  </si>
  <si>
    <t>61372024030815405336981</t>
  </si>
  <si>
    <t>61372024031115170439102</t>
  </si>
  <si>
    <r>
      <rPr>
        <sz val="11"/>
        <color indexed="8"/>
        <rFont val="仿宋_GB2312"/>
        <family val="3"/>
        <charset val="134"/>
      </rPr>
      <t>洪湖市河道湖泊保护中心</t>
    </r>
  </si>
  <si>
    <t>6137202402191138305007</t>
  </si>
  <si>
    <t>6137202402192112487971</t>
  </si>
  <si>
    <t>6137202402200053128471</t>
  </si>
  <si>
    <t>61372024022117291213593</t>
  </si>
  <si>
    <t>61372024022310324417354</t>
  </si>
  <si>
    <t>61372024022612572624047</t>
  </si>
  <si>
    <t>61372024022620042124558</t>
  </si>
  <si>
    <t>61372024030214204430259</t>
  </si>
  <si>
    <t>61372024030216475430467</t>
  </si>
  <si>
    <t>61372024030421270833510</t>
  </si>
  <si>
    <t>61372024030422073533559</t>
  </si>
  <si>
    <t>61372024030521500435058</t>
  </si>
  <si>
    <t>61372024031012555037382</t>
  </si>
  <si>
    <t>61372024031114374838981</t>
  </si>
  <si>
    <r>
      <rPr>
        <sz val="11"/>
        <color indexed="8"/>
        <rFont val="仿宋_GB2312"/>
        <family val="3"/>
        <charset val="134"/>
      </rPr>
      <t>洪湖市电子商务发展服务中心</t>
    </r>
  </si>
  <si>
    <t>6137202402190913403286</t>
  </si>
  <si>
    <t>61372024022415570820297</t>
  </si>
  <si>
    <t>61372024022510575521820</t>
  </si>
  <si>
    <t>61372024022513272022345</t>
  </si>
  <si>
    <t>61372024022515133522895</t>
  </si>
  <si>
    <t>61372024030322450031626</t>
  </si>
  <si>
    <t>61372024030714140536487</t>
  </si>
  <si>
    <t>61372024030809422036826</t>
  </si>
  <si>
    <t>61372024030911255037172</t>
  </si>
  <si>
    <t>61372024031015514137414</t>
  </si>
  <si>
    <t>61372024031110462038341</t>
  </si>
  <si>
    <t>61372024031112535838738</t>
  </si>
  <si>
    <t>61372024031115170639103</t>
  </si>
  <si>
    <t>61372024031116050939229</t>
  </si>
  <si>
    <t>6137202402191019534157</t>
  </si>
  <si>
    <t>6137202402191310155517</t>
  </si>
  <si>
    <t>61372024022115045013140</t>
  </si>
  <si>
    <t>61372024022119302213862</t>
  </si>
  <si>
    <t>61372024022522234823564</t>
  </si>
  <si>
    <t>61372024022914280426321</t>
  </si>
  <si>
    <t>61372024030312323531113</t>
  </si>
  <si>
    <t>61372024030710154236352</t>
  </si>
  <si>
    <t>61372024030415514632930</t>
  </si>
  <si>
    <t>61372024031010451037350</t>
  </si>
  <si>
    <t>61372024031023443137568</t>
  </si>
  <si>
    <r>
      <rPr>
        <sz val="11"/>
        <color indexed="8"/>
        <rFont val="仿宋_GB2312"/>
        <family val="3"/>
        <charset val="134"/>
      </rPr>
      <t>洪湖市博物馆</t>
    </r>
  </si>
  <si>
    <t>6137202402192001017645</t>
  </si>
  <si>
    <t>61372024022314354417946</t>
  </si>
  <si>
    <t>61372024030123082529694</t>
  </si>
  <si>
    <t>61372024030517285934710</t>
  </si>
  <si>
    <t>61372024030720150936701</t>
  </si>
  <si>
    <t>61372024031023211737564</t>
  </si>
  <si>
    <t>61372024022220220916533</t>
  </si>
  <si>
    <t>61372024031116303139279</t>
  </si>
  <si>
    <t>6137202402191122154846</t>
  </si>
  <si>
    <t>6137202402191057194590</t>
  </si>
  <si>
    <t>61372024022610344423868</t>
  </si>
  <si>
    <t>61372024022709330624799</t>
  </si>
  <si>
    <t>61372024022716100025131</t>
  </si>
  <si>
    <t>61372024030315420531278</t>
  </si>
  <si>
    <t>61372024030812290136908</t>
  </si>
  <si>
    <t>61372024030813204036923</t>
  </si>
  <si>
    <t>61372024030912584037191</t>
  </si>
  <si>
    <t>61372024031016285637426</t>
  </si>
  <si>
    <t>61372024031017485937440</t>
  </si>
  <si>
    <t>61372024031116540839335</t>
  </si>
  <si>
    <r>
      <rPr>
        <sz val="11"/>
        <color indexed="8"/>
        <rFont val="仿宋_GB2312"/>
        <family val="3"/>
        <charset val="134"/>
      </rPr>
      <t>洪湖市图书馆</t>
    </r>
  </si>
  <si>
    <t>6137202402190905103136</t>
  </si>
  <si>
    <t>6137202402191205425176</t>
  </si>
  <si>
    <t>6137202402191544056405</t>
  </si>
  <si>
    <t>61372024022015312310423</t>
  </si>
  <si>
    <t>61372024022017534310958</t>
  </si>
  <si>
    <t>61372024022114503613099</t>
  </si>
  <si>
    <t>61372024022211263415104</t>
  </si>
  <si>
    <t>61372024022219512516451</t>
  </si>
  <si>
    <t>61372024022312284317661</t>
  </si>
  <si>
    <t>61372024022820452825827</t>
  </si>
  <si>
    <t>61372024022916530826481</t>
  </si>
  <si>
    <t>61372024030111455928073</t>
  </si>
  <si>
    <t>61372024030516273234597</t>
  </si>
  <si>
    <t>61372024030516561434658</t>
  </si>
  <si>
    <t>61372024030716211236583</t>
  </si>
  <si>
    <t>6137202402192138368085</t>
  </si>
  <si>
    <t>61372024030815490936985</t>
  </si>
  <si>
    <t>6137202402190903363102</t>
  </si>
  <si>
    <t>6137202402191322035570</t>
  </si>
  <si>
    <t>6137202402191633506733</t>
  </si>
  <si>
    <t>6137202402191650446839</t>
  </si>
  <si>
    <t>61372024022021240411644</t>
  </si>
  <si>
    <t>61372024022215385815806</t>
  </si>
  <si>
    <t>61372024022715462725111</t>
  </si>
  <si>
    <t>61372024022918004626527</t>
  </si>
  <si>
    <t>61372024030118352129233</t>
  </si>
  <si>
    <t>61372024030316030731296</t>
  </si>
  <si>
    <t>61372024030415003332784</t>
  </si>
  <si>
    <t>61372024030620184836169</t>
  </si>
  <si>
    <t>61372024030713564736481</t>
  </si>
  <si>
    <t>61372024030716202136582</t>
  </si>
  <si>
    <t>61372024030913044637192</t>
  </si>
  <si>
    <t>61372024030920435637271</t>
  </si>
  <si>
    <t>61372024031014020437392</t>
  </si>
  <si>
    <t>61372024031019355037480</t>
  </si>
  <si>
    <r>
      <rPr>
        <sz val="11"/>
        <color indexed="8"/>
        <rFont val="仿宋_GB2312"/>
        <family val="3"/>
        <charset val="134"/>
      </rPr>
      <t>洪湖市人民医院</t>
    </r>
  </si>
  <si>
    <t>6137202402201313319859</t>
  </si>
  <si>
    <t>61372024022116082213364</t>
  </si>
  <si>
    <t>61372024022710533824877</t>
  </si>
  <si>
    <r>
      <rPr>
        <sz val="11"/>
        <color indexed="8"/>
        <rFont val="仿宋_GB2312"/>
        <family val="3"/>
        <charset val="134"/>
      </rPr>
      <t>洪湖市中医医院</t>
    </r>
  </si>
  <si>
    <t>6137202402201256199805</t>
  </si>
  <si>
    <t>6137202402201324419903</t>
  </si>
  <si>
    <t>61372024022014591210275</t>
  </si>
  <si>
    <t>61372024022020023211359</t>
  </si>
  <si>
    <t>61372024022215345715780</t>
  </si>
  <si>
    <t>61372024022216020215883</t>
  </si>
  <si>
    <t>61372024022411400919748</t>
  </si>
  <si>
    <t>61372024022714370725031</t>
  </si>
  <si>
    <t>61372024030210173229910</t>
  </si>
  <si>
    <t>61372024030511095034056</t>
  </si>
  <si>
    <t>61372024030622530036251</t>
  </si>
  <si>
    <r>
      <rPr>
        <sz val="11"/>
        <color indexed="8"/>
        <rFont val="仿宋_GB2312"/>
        <family val="3"/>
        <charset val="134"/>
      </rPr>
      <t>洪湖市应急指挥中心</t>
    </r>
  </si>
  <si>
    <t>61372024022712153524956</t>
  </si>
  <si>
    <r>
      <rPr>
        <sz val="11"/>
        <color indexed="8"/>
        <rFont val="仿宋_GB2312"/>
        <family val="3"/>
        <charset val="134"/>
      </rPr>
      <t>洪湖市经济责任审计中心</t>
    </r>
  </si>
  <si>
    <t>61372024022018140211011</t>
  </si>
  <si>
    <t>61372024022313220417775</t>
  </si>
  <si>
    <t>61372024030613273135749</t>
  </si>
  <si>
    <r>
      <rPr>
        <sz val="11"/>
        <color indexed="8"/>
        <rFont val="仿宋_GB2312"/>
        <family val="3"/>
        <charset val="134"/>
      </rPr>
      <t>洪湖市政府投资审计中心</t>
    </r>
  </si>
  <si>
    <t>6137202402191203565164</t>
  </si>
  <si>
    <t>6137202402192213498231</t>
  </si>
  <si>
    <t>61372024022023243011950</t>
  </si>
  <si>
    <t>61372024022210173214856</t>
  </si>
  <si>
    <t>61372024022312255117653</t>
  </si>
  <si>
    <t>61372024022315193818141</t>
  </si>
  <si>
    <t>61372024030217003930480</t>
  </si>
  <si>
    <t>61372024030419340333344</t>
  </si>
  <si>
    <t>61372024030915304637211</t>
  </si>
  <si>
    <t>61372024030916171737222</t>
  </si>
  <si>
    <t>61372024031112275938688</t>
  </si>
  <si>
    <r>
      <rPr>
        <sz val="11"/>
        <color indexed="8"/>
        <rFont val="仿宋_GB2312"/>
        <family val="3"/>
        <charset val="134"/>
      </rPr>
      <t>中共洪湖市委党校</t>
    </r>
  </si>
  <si>
    <t>6137202402191108204704</t>
  </si>
  <si>
    <t>6137202402191149395087</t>
  </si>
  <si>
    <t>6137202402191258285467</t>
  </si>
  <si>
    <t>6137202402191532206328</t>
  </si>
  <si>
    <t>6137202402191948137581</t>
  </si>
  <si>
    <t>6137202402192113227975</t>
  </si>
  <si>
    <t>6137202402192045247859</t>
  </si>
  <si>
    <t>6137202402192129538054</t>
  </si>
  <si>
    <t>6137202402192135158078</t>
  </si>
  <si>
    <t>61372024022112184312749</t>
  </si>
  <si>
    <t>61372024022213404915429</t>
  </si>
  <si>
    <t>61372024022213530415479</t>
  </si>
  <si>
    <t>61372024022323221719302</t>
  </si>
  <si>
    <t>61372024022414113820063</t>
  </si>
  <si>
    <t>61372024022418564920625</t>
  </si>
  <si>
    <t>61372024022419571820724</t>
  </si>
  <si>
    <t>61372024022516084923166</t>
  </si>
  <si>
    <t>61372024022516245323197</t>
  </si>
  <si>
    <t>61372024022522420823587</t>
  </si>
  <si>
    <t>61372024022613163524071</t>
  </si>
  <si>
    <t>61372024022621461124642</t>
  </si>
  <si>
    <t>61372024022713401425001</t>
  </si>
  <si>
    <t>61372024022717210325183</t>
  </si>
  <si>
    <t>61372024022720065825252</t>
  </si>
  <si>
    <t>61372024022811264025509</t>
  </si>
  <si>
    <t>61372024022823181925911</t>
  </si>
  <si>
    <t>61372024022709101724777</t>
  </si>
  <si>
    <t>61372024022913313126275</t>
  </si>
  <si>
    <t>61372024030107522026769</t>
  </si>
  <si>
    <t>61372024030215551030385</t>
  </si>
  <si>
    <t>61372024030220533430757</t>
  </si>
  <si>
    <t>61372024030321134331547</t>
  </si>
  <si>
    <t>61372024030321034831537</t>
  </si>
  <si>
    <t>61372024030417513633190</t>
  </si>
  <si>
    <t>61372024030516540434655</t>
  </si>
  <si>
    <t>61372024030516503434647</t>
  </si>
  <si>
    <t>61372024030523353535168</t>
  </si>
  <si>
    <t>61372024030610311435470</t>
  </si>
  <si>
    <t>61372024030614361335856</t>
  </si>
  <si>
    <t>61372024030314014431202</t>
  </si>
  <si>
    <t>61372024030620513936190</t>
  </si>
  <si>
    <t>61372024030623225936262</t>
  </si>
  <si>
    <t>61372024030711063536408</t>
  </si>
  <si>
    <t>61372024030721161336725</t>
  </si>
  <si>
    <t>61372024030819241637050</t>
  </si>
  <si>
    <t>61372024031009510437338</t>
  </si>
  <si>
    <t>61372024031017095037435</t>
  </si>
  <si>
    <t>61372024031017373437439</t>
  </si>
  <si>
    <t>61372024031022194037548</t>
  </si>
  <si>
    <t>61372024031022315937551</t>
  </si>
  <si>
    <t>61372024022613115024063</t>
  </si>
  <si>
    <t>61372024031111155338483</t>
  </si>
  <si>
    <t>61372024031115001639038</t>
  </si>
  <si>
    <t>61372024022911505526192</t>
  </si>
  <si>
    <r>
      <rPr>
        <sz val="11"/>
        <color indexed="8"/>
        <rFont val="仿宋_GB2312"/>
        <family val="3"/>
        <charset val="134"/>
      </rPr>
      <t>洪湖市融媒体中心</t>
    </r>
  </si>
  <si>
    <t>6137202402191033164303</t>
  </si>
  <si>
    <t>6137202402191210535206</t>
  </si>
  <si>
    <t>6137202402191447346022</t>
  </si>
  <si>
    <t>6137202402191804067180</t>
  </si>
  <si>
    <t>6137202402191521376260</t>
  </si>
  <si>
    <t>61372024022121062914147</t>
  </si>
  <si>
    <t>61372024022311355117543</t>
  </si>
  <si>
    <t>61372024022419560220722</t>
  </si>
  <si>
    <t>61372024022421424520979</t>
  </si>
  <si>
    <t>61372024022423231721235</t>
  </si>
  <si>
    <t>61372024022517174423279</t>
  </si>
  <si>
    <t>61372024022610212223843</t>
  </si>
  <si>
    <t>61372024022620100324563</t>
  </si>
  <si>
    <t>61372024022715583225124</t>
  </si>
  <si>
    <t>61372024022718043025199</t>
  </si>
  <si>
    <t>61372024022809092625416</t>
  </si>
  <si>
    <t>61372024022618043524477</t>
  </si>
  <si>
    <t>61372024030108544726792</t>
  </si>
  <si>
    <t>61372024030319185931452</t>
  </si>
  <si>
    <t>61372024030320501031520</t>
  </si>
  <si>
    <t>61372024030410122432086</t>
  </si>
  <si>
    <t>61372024030418443733272</t>
  </si>
  <si>
    <t>61372024030418552233292</t>
  </si>
  <si>
    <t>61372024030620264636172</t>
  </si>
  <si>
    <t>61372024030719010236666</t>
  </si>
  <si>
    <t>61372024030911383737175</t>
  </si>
  <si>
    <t>61372024031016175037420</t>
  </si>
  <si>
    <t>61372024031110130738164</t>
  </si>
  <si>
    <t>61372024031111185738499</t>
  </si>
  <si>
    <t>61372024031115564439210</t>
  </si>
  <si>
    <t>61372024031116183239256</t>
  </si>
  <si>
    <t>61372024022221503316737</t>
  </si>
  <si>
    <t>61372024022318002918659</t>
  </si>
  <si>
    <r>
      <rPr>
        <sz val="11"/>
        <color indexed="8"/>
        <rFont val="仿宋_GB2312"/>
        <family val="3"/>
        <charset val="134"/>
      </rPr>
      <t>洪湖市公共检验检测中心</t>
    </r>
  </si>
  <si>
    <t>6137202402191132314961</t>
  </si>
  <si>
    <t>6137202402191324435585</t>
  </si>
  <si>
    <t>6137202402191335225637</t>
  </si>
  <si>
    <t>6137202402192132098066</t>
  </si>
  <si>
    <t>61372024022015125410332</t>
  </si>
  <si>
    <t>61372024022015543410520</t>
  </si>
  <si>
    <t>61372024022023411311979</t>
  </si>
  <si>
    <t>61372024022114295113022</t>
  </si>
  <si>
    <t>61372024022121292114216</t>
  </si>
  <si>
    <t>61372024022212081215239</t>
  </si>
  <si>
    <t>61372024022317183718557</t>
  </si>
  <si>
    <t>61372024022500223921334</t>
  </si>
  <si>
    <t>61372024022511015821836</t>
  </si>
  <si>
    <t>61372024022514184022579</t>
  </si>
  <si>
    <t>61372024022514273522623</t>
  </si>
  <si>
    <t>61372024022611024523916</t>
  </si>
  <si>
    <t>61372024022612564024046</t>
  </si>
  <si>
    <t>61372024022611201923944</t>
  </si>
  <si>
    <t>61372024022619450924540</t>
  </si>
  <si>
    <t>61372024022518181223336</t>
  </si>
  <si>
    <t>61372024022715085425063</t>
  </si>
  <si>
    <t>61372024022722145125334</t>
  </si>
  <si>
    <t>61372024022712113424953</t>
  </si>
  <si>
    <t>61372024022813202925572</t>
  </si>
  <si>
    <t>61372024022815593325662</t>
  </si>
  <si>
    <t>61372024022920200726619</t>
  </si>
  <si>
    <t>61372024030114534528639</t>
  </si>
  <si>
    <t>61372024030315571131289</t>
  </si>
  <si>
    <t>61372024030411003632279</t>
  </si>
  <si>
    <t>61372024030419243933330</t>
  </si>
  <si>
    <t>61372024030509211633798</t>
  </si>
  <si>
    <t>61372024030515403334506</t>
  </si>
  <si>
    <t>61372024030616123536037</t>
  </si>
  <si>
    <t>61372024030618310336115</t>
  </si>
  <si>
    <t>61372024030622471436248</t>
  </si>
  <si>
    <t>61372024030710471036381</t>
  </si>
  <si>
    <t>61372024030711275836429</t>
  </si>
  <si>
    <t>61372024030715483936550</t>
  </si>
  <si>
    <t>61372024030715295236532</t>
  </si>
  <si>
    <t>61372024030716242736586</t>
  </si>
  <si>
    <t>61372024030717582436643</t>
  </si>
  <si>
    <t>61372024030814591136965</t>
  </si>
  <si>
    <t>61372024030818480437041</t>
  </si>
  <si>
    <t>61372024030909084337133</t>
  </si>
  <si>
    <t>61372024031015510137413</t>
  </si>
  <si>
    <t>61372024031020540137507</t>
  </si>
  <si>
    <t>61372024031021235237525</t>
  </si>
  <si>
    <t>61372024031109392337975</t>
  </si>
  <si>
    <t>61372024030917502537240</t>
  </si>
  <si>
    <t>61372024031116214839264</t>
  </si>
  <si>
    <t>61372024031116515139333</t>
  </si>
  <si>
    <r>
      <rPr>
        <sz val="11"/>
        <color indexed="8"/>
        <rFont val="仿宋_GB2312"/>
        <family val="3"/>
        <charset val="134"/>
      </rPr>
      <t>洪湖市经济发展服务中心</t>
    </r>
  </si>
  <si>
    <t>6137202402191019474155</t>
  </si>
  <si>
    <t>6137202402191114494773</t>
  </si>
  <si>
    <t>6137202402191256535458</t>
  </si>
  <si>
    <t>6137202402191706306922</t>
  </si>
  <si>
    <t>6137202402192033087811</t>
  </si>
  <si>
    <t>6137202402192151368138</t>
  </si>
  <si>
    <t>6137202402192205588198</t>
  </si>
  <si>
    <t>6137202402200041548468</t>
  </si>
  <si>
    <t>6137202402201023529173</t>
  </si>
  <si>
    <t>61372024022017250010885</t>
  </si>
  <si>
    <t>61372024022020002211342</t>
  </si>
  <si>
    <t>61372024022110131412362</t>
  </si>
  <si>
    <t>61372024022201414814581</t>
  </si>
  <si>
    <t>61372024022412342619846</t>
  </si>
  <si>
    <t>61372024022420143920769</t>
  </si>
  <si>
    <t>61372024022512570222234</t>
  </si>
  <si>
    <t>61372024022515491923099</t>
  </si>
  <si>
    <t>61372024022710020424818</t>
  </si>
  <si>
    <t>61372024022817283925717</t>
  </si>
  <si>
    <t>61372024030212485630118</t>
  </si>
  <si>
    <t>61372024030217321930528</t>
  </si>
  <si>
    <t>61372024030511221234084</t>
  </si>
  <si>
    <t>61372024030710154236353</t>
  </si>
  <si>
    <t>61372024030715573536557</t>
  </si>
  <si>
    <t>61372024030514433834392</t>
  </si>
  <si>
    <t>61372024030812004336903</t>
  </si>
  <si>
    <t>61372024030921095437279</t>
  </si>
  <si>
    <t>61372024031000325737314</t>
  </si>
  <si>
    <t>61372024031011443737366</t>
  </si>
  <si>
    <t>61372024031111451438586</t>
  </si>
  <si>
    <t>61372024031113174238796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</si>
</sst>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Times New Roman"/>
      <family val="1"/>
      <charset val="0"/>
    </font>
    <font>
      <sz val="16"/>
      <color theme="1"/>
      <name val="方正小标宋简体"/>
      <charset val="134"/>
    </font>
    <font>
      <sz val="16"/>
      <color theme="1"/>
      <name val="Times New Roman"/>
      <family val="1"/>
      <charset val="0"/>
    </font>
    <font>
      <sz val="12"/>
      <color theme="1"/>
      <name val="Times New Roman"/>
      <family val="1"/>
      <charset val="0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  <font>
      <sz val="16"/>
      <color indexed="8"/>
      <name val="Times New Roman"/>
      <family val="1"/>
      <charset val="0"/>
    </font>
    <font>
      <sz val="12"/>
      <color indexed="8"/>
      <name val="黑体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4"/>
  <sheetViews>
    <sheetView tabSelected="1" zoomScaleSheetLayoutView="60" workbookViewId="0">
      <pane ySplit="1" topLeftCell="A2" activePane="bottomLeft" state="frozen"/>
      <selection/>
      <selection pane="bottomLeft" activeCell="A1" sqref="A1:G1"/>
    </sheetView>
  </sheetViews>
  <sheetFormatPr defaultColWidth="9" defaultRowHeight="15" customHeight="1" outlineLevelCol="6"/>
  <cols>
    <col min="1" max="1" width="5.04166666666667" style="1" customWidth="1"/>
    <col min="2" max="2" width="5.875" style="1" customWidth="1"/>
    <col min="3" max="3" width="39" style="2" customWidth="1"/>
    <col min="4" max="4" width="23.4333333333333" style="1" customWidth="1"/>
    <col min="5" max="5" width="7.25" style="1" customWidth="1"/>
    <col min="6" max="6" width="5.625" style="1" customWidth="1"/>
    <col min="7" max="16384" width="9" style="1"/>
  </cols>
  <sheetData>
    <row r="1" ht="38" customHeight="1" spans="1:7">
      <c r="A1" s="3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customHeight="1" spans="1:7">
      <c r="A3" s="7">
        <v>1</v>
      </c>
      <c r="B3" s="7" t="str">
        <f t="shared" ref="B3:B17" si="0">"40101"</f>
        <v>40101</v>
      </c>
      <c r="C3" s="8" t="s">
        <v>8</v>
      </c>
      <c r="D3" s="9" t="s">
        <v>9</v>
      </c>
      <c r="E3" s="7" t="str">
        <f>"胡星"</f>
        <v>胡星</v>
      </c>
      <c r="F3" s="7" t="str">
        <f>"女"</f>
        <v>女</v>
      </c>
      <c r="G3" s="10"/>
    </row>
    <row r="4" customHeight="1" spans="1:7">
      <c r="A4" s="7">
        <v>2</v>
      </c>
      <c r="B4" s="7" t="str">
        <f t="shared" si="0"/>
        <v>40101</v>
      </c>
      <c r="C4" s="8" t="s">
        <v>8</v>
      </c>
      <c r="D4" s="9" t="s">
        <v>10</v>
      </c>
      <c r="E4" s="7" t="str">
        <f>"白亮"</f>
        <v>白亮</v>
      </c>
      <c r="F4" s="7" t="str">
        <f t="shared" ref="F4:F9" si="1">"男"</f>
        <v>男</v>
      </c>
      <c r="G4" s="10"/>
    </row>
    <row r="5" customHeight="1" spans="1:7">
      <c r="A5" s="7">
        <v>3</v>
      </c>
      <c r="B5" s="7" t="str">
        <f t="shared" si="0"/>
        <v>40101</v>
      </c>
      <c r="C5" s="8" t="s">
        <v>8</v>
      </c>
      <c r="D5" s="9" t="s">
        <v>11</v>
      </c>
      <c r="E5" s="7" t="str">
        <f>"周翔"</f>
        <v>周翔</v>
      </c>
      <c r="F5" s="7" t="str">
        <f t="shared" si="1"/>
        <v>男</v>
      </c>
      <c r="G5" s="11"/>
    </row>
    <row r="6" customHeight="1" spans="1:7">
      <c r="A6" s="7">
        <v>4</v>
      </c>
      <c r="B6" s="7" t="str">
        <f t="shared" si="0"/>
        <v>40101</v>
      </c>
      <c r="C6" s="8" t="s">
        <v>8</v>
      </c>
      <c r="D6" s="9" t="s">
        <v>12</v>
      </c>
      <c r="E6" s="7" t="str">
        <f>"何漫"</f>
        <v>何漫</v>
      </c>
      <c r="F6" s="7" t="str">
        <f t="shared" ref="F6:F13" si="2">"女"</f>
        <v>女</v>
      </c>
      <c r="G6" s="10"/>
    </row>
    <row r="7" customHeight="1" spans="1:7">
      <c r="A7" s="7">
        <v>5</v>
      </c>
      <c r="B7" s="7" t="str">
        <f t="shared" si="0"/>
        <v>40101</v>
      </c>
      <c r="C7" s="8" t="s">
        <v>8</v>
      </c>
      <c r="D7" s="9" t="s">
        <v>13</v>
      </c>
      <c r="E7" s="7" t="str">
        <f>"万振"</f>
        <v>万振</v>
      </c>
      <c r="F7" s="7" t="str">
        <f t="shared" si="1"/>
        <v>男</v>
      </c>
      <c r="G7" s="10"/>
    </row>
    <row r="8" customHeight="1" spans="1:7">
      <c r="A8" s="7">
        <v>6</v>
      </c>
      <c r="B8" s="7" t="str">
        <f t="shared" si="0"/>
        <v>40101</v>
      </c>
      <c r="C8" s="8" t="s">
        <v>8</v>
      </c>
      <c r="D8" s="9" t="s">
        <v>14</v>
      </c>
      <c r="E8" s="7" t="str">
        <f>"秦亮"</f>
        <v>秦亮</v>
      </c>
      <c r="F8" s="7" t="str">
        <f t="shared" si="1"/>
        <v>男</v>
      </c>
      <c r="G8" s="10"/>
    </row>
    <row r="9" customHeight="1" spans="1:7">
      <c r="A9" s="7">
        <v>7</v>
      </c>
      <c r="B9" s="7" t="str">
        <f t="shared" si="0"/>
        <v>40101</v>
      </c>
      <c r="C9" s="8" t="s">
        <v>8</v>
      </c>
      <c r="D9" s="9" t="s">
        <v>15</v>
      </c>
      <c r="E9" s="7" t="str">
        <f>"高举"</f>
        <v>高举</v>
      </c>
      <c r="F9" s="7" t="str">
        <f t="shared" si="1"/>
        <v>男</v>
      </c>
      <c r="G9" s="10"/>
    </row>
    <row r="10" customHeight="1" spans="1:7">
      <c r="A10" s="7">
        <v>8</v>
      </c>
      <c r="B10" s="7" t="str">
        <f t="shared" si="0"/>
        <v>40101</v>
      </c>
      <c r="C10" s="8" t="s">
        <v>8</v>
      </c>
      <c r="D10" s="9" t="s">
        <v>16</v>
      </c>
      <c r="E10" s="7" t="str">
        <f>"钟燕华"</f>
        <v>钟燕华</v>
      </c>
      <c r="F10" s="7" t="str">
        <f t="shared" si="2"/>
        <v>女</v>
      </c>
      <c r="G10" s="10"/>
    </row>
    <row r="11" customHeight="1" spans="1:7">
      <c r="A11" s="7">
        <v>9</v>
      </c>
      <c r="B11" s="7" t="str">
        <f t="shared" si="0"/>
        <v>40101</v>
      </c>
      <c r="C11" s="8" t="s">
        <v>8</v>
      </c>
      <c r="D11" s="9" t="s">
        <v>17</v>
      </c>
      <c r="E11" s="7" t="str">
        <f>"杜方晓"</f>
        <v>杜方晓</v>
      </c>
      <c r="F11" s="7" t="str">
        <f t="shared" si="2"/>
        <v>女</v>
      </c>
      <c r="G11" s="10"/>
    </row>
    <row r="12" customHeight="1" spans="1:7">
      <c r="A12" s="7">
        <v>10</v>
      </c>
      <c r="B12" s="7" t="str">
        <f t="shared" si="0"/>
        <v>40101</v>
      </c>
      <c r="C12" s="8" t="s">
        <v>8</v>
      </c>
      <c r="D12" s="9" t="s">
        <v>18</v>
      </c>
      <c r="E12" s="7" t="str">
        <f>"张梦蝶"</f>
        <v>张梦蝶</v>
      </c>
      <c r="F12" s="7" t="str">
        <f t="shared" si="2"/>
        <v>女</v>
      </c>
      <c r="G12" s="10"/>
    </row>
    <row r="13" customHeight="1" spans="1:7">
      <c r="A13" s="7">
        <v>11</v>
      </c>
      <c r="B13" s="7" t="str">
        <f t="shared" si="0"/>
        <v>40101</v>
      </c>
      <c r="C13" s="8" t="s">
        <v>8</v>
      </c>
      <c r="D13" s="9" t="s">
        <v>19</v>
      </c>
      <c r="E13" s="7" t="str">
        <f>"杨思雨"</f>
        <v>杨思雨</v>
      </c>
      <c r="F13" s="7" t="str">
        <f t="shared" si="2"/>
        <v>女</v>
      </c>
      <c r="G13" s="10"/>
    </row>
    <row r="14" customHeight="1" spans="1:7">
      <c r="A14" s="7">
        <v>12</v>
      </c>
      <c r="B14" s="7" t="str">
        <f t="shared" si="0"/>
        <v>40101</v>
      </c>
      <c r="C14" s="8" t="s">
        <v>8</v>
      </c>
      <c r="D14" s="9" t="s">
        <v>20</v>
      </c>
      <c r="E14" s="7" t="str">
        <f>"王周雷"</f>
        <v>王周雷</v>
      </c>
      <c r="F14" s="7" t="str">
        <f t="shared" ref="F14:F17" si="3">"男"</f>
        <v>男</v>
      </c>
      <c r="G14" s="10"/>
    </row>
    <row r="15" customHeight="1" spans="1:7">
      <c r="A15" s="7">
        <v>13</v>
      </c>
      <c r="B15" s="7" t="str">
        <f t="shared" si="0"/>
        <v>40101</v>
      </c>
      <c r="C15" s="8" t="s">
        <v>8</v>
      </c>
      <c r="D15" s="9" t="s">
        <v>21</v>
      </c>
      <c r="E15" s="7" t="str">
        <f>"胡长春"</f>
        <v>胡长春</v>
      </c>
      <c r="F15" s="7" t="str">
        <f t="shared" si="3"/>
        <v>男</v>
      </c>
      <c r="G15" s="10"/>
    </row>
    <row r="16" customHeight="1" spans="1:7">
      <c r="A16" s="7">
        <v>14</v>
      </c>
      <c r="B16" s="7" t="str">
        <f t="shared" si="0"/>
        <v>40101</v>
      </c>
      <c r="C16" s="8" t="s">
        <v>8</v>
      </c>
      <c r="D16" s="9" t="s">
        <v>22</v>
      </c>
      <c r="E16" s="7" t="str">
        <f>"王启帆"</f>
        <v>王启帆</v>
      </c>
      <c r="F16" s="7" t="str">
        <f t="shared" si="3"/>
        <v>男</v>
      </c>
      <c r="G16" s="10"/>
    </row>
    <row r="17" customHeight="1" spans="1:7">
      <c r="A17" s="7">
        <v>15</v>
      </c>
      <c r="B17" s="7" t="str">
        <f t="shared" si="0"/>
        <v>40101</v>
      </c>
      <c r="C17" s="8" t="s">
        <v>8</v>
      </c>
      <c r="D17" s="9" t="s">
        <v>23</v>
      </c>
      <c r="E17" s="7" t="str">
        <f>"张帅"</f>
        <v>张帅</v>
      </c>
      <c r="F17" s="7" t="str">
        <f t="shared" si="3"/>
        <v>男</v>
      </c>
      <c r="G17" s="10"/>
    </row>
    <row r="18" customHeight="1" spans="1:7">
      <c r="A18" s="7">
        <v>16</v>
      </c>
      <c r="B18" s="7" t="str">
        <f>"40202"</f>
        <v>40202</v>
      </c>
      <c r="C18" s="8" t="s">
        <v>24</v>
      </c>
      <c r="D18" s="9" t="s">
        <v>25</v>
      </c>
      <c r="E18" s="7" t="str">
        <f>"余华香"</f>
        <v>余华香</v>
      </c>
      <c r="F18" s="7" t="str">
        <f>"女"</f>
        <v>女</v>
      </c>
      <c r="G18" s="10"/>
    </row>
    <row r="19" customHeight="1" spans="1:7">
      <c r="A19" s="7">
        <v>17</v>
      </c>
      <c r="B19" s="7" t="str">
        <f>"40202"</f>
        <v>40202</v>
      </c>
      <c r="C19" s="8" t="s">
        <v>24</v>
      </c>
      <c r="D19" s="9" t="s">
        <v>26</v>
      </c>
      <c r="E19" s="7" t="str">
        <f>"代福涛"</f>
        <v>代福涛</v>
      </c>
      <c r="F19" s="7" t="str">
        <f t="shared" ref="F19:F27" si="4">"男"</f>
        <v>男</v>
      </c>
      <c r="G19" s="10"/>
    </row>
    <row r="20" customHeight="1" spans="1:7">
      <c r="A20" s="7">
        <v>18</v>
      </c>
      <c r="B20" s="7" t="str">
        <f>"40204"</f>
        <v>40204</v>
      </c>
      <c r="C20" s="8" t="s">
        <v>24</v>
      </c>
      <c r="D20" s="9" t="s">
        <v>27</v>
      </c>
      <c r="E20" s="7" t="str">
        <f>"潘金琪"</f>
        <v>潘金琪</v>
      </c>
      <c r="F20" s="7" t="str">
        <f t="shared" si="4"/>
        <v>男</v>
      </c>
      <c r="G20" s="10"/>
    </row>
    <row r="21" customHeight="1" spans="1:7">
      <c r="A21" s="7">
        <v>19</v>
      </c>
      <c r="B21" s="7" t="str">
        <f t="shared" ref="B21:B31" si="5">"40205"</f>
        <v>40205</v>
      </c>
      <c r="C21" s="8" t="s">
        <v>24</v>
      </c>
      <c r="D21" s="9" t="s">
        <v>28</v>
      </c>
      <c r="E21" s="7" t="str">
        <f>"徐云飞"</f>
        <v>徐云飞</v>
      </c>
      <c r="F21" s="7" t="str">
        <f t="shared" si="4"/>
        <v>男</v>
      </c>
      <c r="G21" s="10"/>
    </row>
    <row r="22" customHeight="1" spans="1:7">
      <c r="A22" s="7">
        <v>20</v>
      </c>
      <c r="B22" s="7" t="str">
        <f t="shared" si="5"/>
        <v>40205</v>
      </c>
      <c r="C22" s="8" t="s">
        <v>24</v>
      </c>
      <c r="D22" s="9" t="s">
        <v>29</v>
      </c>
      <c r="E22" s="7" t="str">
        <f>"李磊"</f>
        <v>李磊</v>
      </c>
      <c r="F22" s="7" t="str">
        <f t="shared" si="4"/>
        <v>男</v>
      </c>
      <c r="G22" s="10"/>
    </row>
    <row r="23" customHeight="1" spans="1:7">
      <c r="A23" s="7">
        <v>21</v>
      </c>
      <c r="B23" s="7" t="str">
        <f t="shared" si="5"/>
        <v>40205</v>
      </c>
      <c r="C23" s="8" t="s">
        <v>24</v>
      </c>
      <c r="D23" s="9" t="s">
        <v>30</v>
      </c>
      <c r="E23" s="7" t="str">
        <f>"杨双庆"</f>
        <v>杨双庆</v>
      </c>
      <c r="F23" s="7" t="str">
        <f t="shared" si="4"/>
        <v>男</v>
      </c>
      <c r="G23" s="10"/>
    </row>
    <row r="24" customHeight="1" spans="1:7">
      <c r="A24" s="7">
        <v>22</v>
      </c>
      <c r="B24" s="7" t="str">
        <f t="shared" si="5"/>
        <v>40205</v>
      </c>
      <c r="C24" s="8" t="s">
        <v>24</v>
      </c>
      <c r="D24" s="9" t="s">
        <v>31</v>
      </c>
      <c r="E24" s="7" t="str">
        <f>"陈志"</f>
        <v>陈志</v>
      </c>
      <c r="F24" s="7" t="str">
        <f t="shared" si="4"/>
        <v>男</v>
      </c>
      <c r="G24" s="10"/>
    </row>
    <row r="25" customHeight="1" spans="1:7">
      <c r="A25" s="7">
        <v>23</v>
      </c>
      <c r="B25" s="7" t="str">
        <f t="shared" si="5"/>
        <v>40205</v>
      </c>
      <c r="C25" s="8" t="s">
        <v>24</v>
      </c>
      <c r="D25" s="9" t="s">
        <v>32</v>
      </c>
      <c r="E25" s="7" t="str">
        <f>"谷峰"</f>
        <v>谷峰</v>
      </c>
      <c r="F25" s="7" t="str">
        <f t="shared" si="4"/>
        <v>男</v>
      </c>
      <c r="G25" s="10"/>
    </row>
    <row r="26" customHeight="1" spans="1:7">
      <c r="A26" s="7">
        <v>24</v>
      </c>
      <c r="B26" s="7" t="str">
        <f t="shared" si="5"/>
        <v>40205</v>
      </c>
      <c r="C26" s="8" t="s">
        <v>24</v>
      </c>
      <c r="D26" s="9" t="s">
        <v>33</v>
      </c>
      <c r="E26" s="7" t="str">
        <f>"尚圆圆"</f>
        <v>尚圆圆</v>
      </c>
      <c r="F26" s="7" t="str">
        <f t="shared" si="4"/>
        <v>男</v>
      </c>
      <c r="G26" s="10"/>
    </row>
    <row r="27" customHeight="1" spans="1:7">
      <c r="A27" s="7">
        <v>25</v>
      </c>
      <c r="B27" s="7" t="str">
        <f t="shared" si="5"/>
        <v>40205</v>
      </c>
      <c r="C27" s="8" t="s">
        <v>24</v>
      </c>
      <c r="D27" s="9" t="s">
        <v>34</v>
      </c>
      <c r="E27" s="7" t="str">
        <f>"刘占旗"</f>
        <v>刘占旗</v>
      </c>
      <c r="F27" s="7" t="str">
        <f t="shared" si="4"/>
        <v>男</v>
      </c>
      <c r="G27" s="10"/>
    </row>
    <row r="28" customHeight="1" spans="1:7">
      <c r="A28" s="7">
        <v>26</v>
      </c>
      <c r="B28" s="7" t="str">
        <f t="shared" si="5"/>
        <v>40205</v>
      </c>
      <c r="C28" s="8" t="s">
        <v>24</v>
      </c>
      <c r="D28" s="9" t="s">
        <v>35</v>
      </c>
      <c r="E28" s="7" t="str">
        <f>"徐泽庆"</f>
        <v>徐泽庆</v>
      </c>
      <c r="F28" s="7" t="str">
        <f t="shared" ref="F28:F34" si="6">"女"</f>
        <v>女</v>
      </c>
      <c r="G28" s="10"/>
    </row>
    <row r="29" customHeight="1" spans="1:7">
      <c r="A29" s="7">
        <v>27</v>
      </c>
      <c r="B29" s="7" t="str">
        <f t="shared" si="5"/>
        <v>40205</v>
      </c>
      <c r="C29" s="8" t="s">
        <v>24</v>
      </c>
      <c r="D29" s="9" t="s">
        <v>36</v>
      </c>
      <c r="E29" s="7" t="str">
        <f>"张剑"</f>
        <v>张剑</v>
      </c>
      <c r="F29" s="7" t="str">
        <f t="shared" ref="F29:F31" si="7">"男"</f>
        <v>男</v>
      </c>
      <c r="G29" s="10"/>
    </row>
    <row r="30" customHeight="1" spans="1:7">
      <c r="A30" s="7">
        <v>28</v>
      </c>
      <c r="B30" s="7" t="str">
        <f t="shared" si="5"/>
        <v>40205</v>
      </c>
      <c r="C30" s="8" t="s">
        <v>24</v>
      </c>
      <c r="D30" s="9" t="s">
        <v>37</v>
      </c>
      <c r="E30" s="7" t="str">
        <f>"李火星"</f>
        <v>李火星</v>
      </c>
      <c r="F30" s="7" t="str">
        <f t="shared" si="7"/>
        <v>男</v>
      </c>
      <c r="G30" s="10"/>
    </row>
    <row r="31" customHeight="1" spans="1:7">
      <c r="A31" s="7">
        <v>29</v>
      </c>
      <c r="B31" s="7" t="str">
        <f t="shared" si="5"/>
        <v>40205</v>
      </c>
      <c r="C31" s="8" t="s">
        <v>24</v>
      </c>
      <c r="D31" s="9" t="s">
        <v>38</v>
      </c>
      <c r="E31" s="7" t="str">
        <f>"冯鹏"</f>
        <v>冯鹏</v>
      </c>
      <c r="F31" s="7" t="str">
        <f t="shared" si="7"/>
        <v>男</v>
      </c>
      <c r="G31" s="10"/>
    </row>
    <row r="32" customHeight="1" spans="1:7">
      <c r="A32" s="7">
        <v>30</v>
      </c>
      <c r="B32" s="7" t="str">
        <f t="shared" ref="B32:B56" si="8">"40301"</f>
        <v>40301</v>
      </c>
      <c r="C32" s="8" t="s">
        <v>39</v>
      </c>
      <c r="D32" s="9" t="s">
        <v>40</v>
      </c>
      <c r="E32" s="7" t="str">
        <f>"陈婉莹"</f>
        <v>陈婉莹</v>
      </c>
      <c r="F32" s="7" t="str">
        <f t="shared" si="6"/>
        <v>女</v>
      </c>
      <c r="G32" s="10"/>
    </row>
    <row r="33" customHeight="1" spans="1:7">
      <c r="A33" s="7">
        <v>31</v>
      </c>
      <c r="B33" s="7" t="str">
        <f t="shared" si="8"/>
        <v>40301</v>
      </c>
      <c r="C33" s="8" t="s">
        <v>39</v>
      </c>
      <c r="D33" s="9" t="s">
        <v>41</v>
      </c>
      <c r="E33" s="7" t="str">
        <f>"雷春媚"</f>
        <v>雷春媚</v>
      </c>
      <c r="F33" s="7" t="str">
        <f t="shared" si="6"/>
        <v>女</v>
      </c>
      <c r="G33" s="10"/>
    </row>
    <row r="34" customHeight="1" spans="1:7">
      <c r="A34" s="7">
        <v>32</v>
      </c>
      <c r="B34" s="7" t="str">
        <f t="shared" si="8"/>
        <v>40301</v>
      </c>
      <c r="C34" s="8" t="s">
        <v>39</v>
      </c>
      <c r="D34" s="9" t="s">
        <v>42</v>
      </c>
      <c r="E34" s="7" t="str">
        <f>"胡世峰"</f>
        <v>胡世峰</v>
      </c>
      <c r="F34" s="7" t="str">
        <f t="shared" si="6"/>
        <v>女</v>
      </c>
      <c r="G34" s="10"/>
    </row>
    <row r="35" customHeight="1" spans="1:7">
      <c r="A35" s="7">
        <v>33</v>
      </c>
      <c r="B35" s="7" t="str">
        <f t="shared" si="8"/>
        <v>40301</v>
      </c>
      <c r="C35" s="8" t="s">
        <v>39</v>
      </c>
      <c r="D35" s="9" t="s">
        <v>43</v>
      </c>
      <c r="E35" s="7" t="str">
        <f>"汪维华"</f>
        <v>汪维华</v>
      </c>
      <c r="F35" s="7" t="str">
        <f t="shared" ref="F35:F37" si="9">"男"</f>
        <v>男</v>
      </c>
      <c r="G35" s="10"/>
    </row>
    <row r="36" customHeight="1" spans="1:7">
      <c r="A36" s="7">
        <v>34</v>
      </c>
      <c r="B36" s="7" t="str">
        <f t="shared" si="8"/>
        <v>40301</v>
      </c>
      <c r="C36" s="8" t="s">
        <v>39</v>
      </c>
      <c r="D36" s="9" t="s">
        <v>44</v>
      </c>
      <c r="E36" s="7" t="str">
        <f>"熊辉"</f>
        <v>熊辉</v>
      </c>
      <c r="F36" s="7" t="str">
        <f t="shared" si="9"/>
        <v>男</v>
      </c>
      <c r="G36" s="10"/>
    </row>
    <row r="37" customHeight="1" spans="1:7">
      <c r="A37" s="7">
        <v>35</v>
      </c>
      <c r="B37" s="7" t="str">
        <f t="shared" si="8"/>
        <v>40301</v>
      </c>
      <c r="C37" s="8" t="s">
        <v>39</v>
      </c>
      <c r="D37" s="9" t="s">
        <v>45</v>
      </c>
      <c r="E37" s="7" t="str">
        <f>"任文闯"</f>
        <v>任文闯</v>
      </c>
      <c r="F37" s="7" t="str">
        <f t="shared" si="9"/>
        <v>男</v>
      </c>
      <c r="G37" s="10"/>
    </row>
    <row r="38" customHeight="1" spans="1:7">
      <c r="A38" s="7">
        <v>36</v>
      </c>
      <c r="B38" s="7" t="str">
        <f t="shared" si="8"/>
        <v>40301</v>
      </c>
      <c r="C38" s="8" t="s">
        <v>39</v>
      </c>
      <c r="D38" s="9" t="s">
        <v>46</v>
      </c>
      <c r="E38" s="7" t="str">
        <f>"吴雅倩"</f>
        <v>吴雅倩</v>
      </c>
      <c r="F38" s="7" t="str">
        <f t="shared" ref="F38:F44" si="10">"女"</f>
        <v>女</v>
      </c>
      <c r="G38" s="10"/>
    </row>
    <row r="39" customHeight="1" spans="1:7">
      <c r="A39" s="7">
        <v>37</v>
      </c>
      <c r="B39" s="7" t="str">
        <f t="shared" si="8"/>
        <v>40301</v>
      </c>
      <c r="C39" s="8" t="s">
        <v>39</v>
      </c>
      <c r="D39" s="9" t="s">
        <v>47</v>
      </c>
      <c r="E39" s="7" t="str">
        <f>"李辉辉"</f>
        <v>李辉辉</v>
      </c>
      <c r="F39" s="7" t="str">
        <f>"男"</f>
        <v>男</v>
      </c>
      <c r="G39" s="10"/>
    </row>
    <row r="40" customHeight="1" spans="1:7">
      <c r="A40" s="7">
        <v>38</v>
      </c>
      <c r="B40" s="7" t="str">
        <f t="shared" si="8"/>
        <v>40301</v>
      </c>
      <c r="C40" s="8" t="s">
        <v>39</v>
      </c>
      <c r="D40" s="9" t="s">
        <v>48</v>
      </c>
      <c r="E40" s="7" t="str">
        <f>"程龙"</f>
        <v>程龙</v>
      </c>
      <c r="F40" s="7" t="str">
        <f>"男"</f>
        <v>男</v>
      </c>
      <c r="G40" s="10"/>
    </row>
    <row r="41" customHeight="1" spans="1:7">
      <c r="A41" s="7">
        <v>39</v>
      </c>
      <c r="B41" s="7" t="str">
        <f t="shared" si="8"/>
        <v>40301</v>
      </c>
      <c r="C41" s="8" t="s">
        <v>39</v>
      </c>
      <c r="D41" s="9" t="s">
        <v>49</v>
      </c>
      <c r="E41" s="7" t="str">
        <f>"郭美锦"</f>
        <v>郭美锦</v>
      </c>
      <c r="F41" s="7" t="str">
        <f t="shared" si="10"/>
        <v>女</v>
      </c>
      <c r="G41" s="10"/>
    </row>
    <row r="42" customHeight="1" spans="1:7">
      <c r="A42" s="7">
        <v>40</v>
      </c>
      <c r="B42" s="7" t="str">
        <f t="shared" si="8"/>
        <v>40301</v>
      </c>
      <c r="C42" s="8" t="s">
        <v>39</v>
      </c>
      <c r="D42" s="9" t="s">
        <v>50</v>
      </c>
      <c r="E42" s="7" t="str">
        <f>"贾艺泉"</f>
        <v>贾艺泉</v>
      </c>
      <c r="F42" s="7" t="str">
        <f t="shared" si="10"/>
        <v>女</v>
      </c>
      <c r="G42" s="10"/>
    </row>
    <row r="43" customHeight="1" spans="1:7">
      <c r="A43" s="7">
        <v>41</v>
      </c>
      <c r="B43" s="7" t="str">
        <f t="shared" si="8"/>
        <v>40301</v>
      </c>
      <c r="C43" s="8" t="s">
        <v>39</v>
      </c>
      <c r="D43" s="9" t="s">
        <v>51</v>
      </c>
      <c r="E43" s="7" t="str">
        <f>"唐柳"</f>
        <v>唐柳</v>
      </c>
      <c r="F43" s="7" t="str">
        <f t="shared" si="10"/>
        <v>女</v>
      </c>
      <c r="G43" s="10"/>
    </row>
    <row r="44" customHeight="1" spans="1:7">
      <c r="A44" s="7">
        <v>42</v>
      </c>
      <c r="B44" s="7" t="str">
        <f t="shared" si="8"/>
        <v>40301</v>
      </c>
      <c r="C44" s="8" t="s">
        <v>39</v>
      </c>
      <c r="D44" s="9" t="s">
        <v>52</v>
      </c>
      <c r="E44" s="7" t="str">
        <f>"李静"</f>
        <v>李静</v>
      </c>
      <c r="F44" s="7" t="str">
        <f t="shared" si="10"/>
        <v>女</v>
      </c>
      <c r="G44" s="10"/>
    </row>
    <row r="45" customHeight="1" spans="1:7">
      <c r="A45" s="7">
        <v>43</v>
      </c>
      <c r="B45" s="7" t="str">
        <f t="shared" si="8"/>
        <v>40301</v>
      </c>
      <c r="C45" s="8" t="s">
        <v>39</v>
      </c>
      <c r="D45" s="9" t="s">
        <v>53</v>
      </c>
      <c r="E45" s="7" t="str">
        <f>"郑文俊"</f>
        <v>郑文俊</v>
      </c>
      <c r="F45" s="7" t="str">
        <f t="shared" ref="F45:F48" si="11">"男"</f>
        <v>男</v>
      </c>
      <c r="G45" s="10"/>
    </row>
    <row r="46" customHeight="1" spans="1:7">
      <c r="A46" s="7">
        <v>44</v>
      </c>
      <c r="B46" s="7" t="str">
        <f t="shared" si="8"/>
        <v>40301</v>
      </c>
      <c r="C46" s="8" t="s">
        <v>39</v>
      </c>
      <c r="D46" s="9" t="s">
        <v>54</v>
      </c>
      <c r="E46" s="7" t="str">
        <f>"徐鹏"</f>
        <v>徐鹏</v>
      </c>
      <c r="F46" s="7" t="str">
        <f t="shared" si="11"/>
        <v>男</v>
      </c>
      <c r="G46" s="10"/>
    </row>
    <row r="47" customHeight="1" spans="1:7">
      <c r="A47" s="7">
        <v>45</v>
      </c>
      <c r="B47" s="7" t="str">
        <f t="shared" si="8"/>
        <v>40301</v>
      </c>
      <c r="C47" s="8" t="s">
        <v>39</v>
      </c>
      <c r="D47" s="9" t="s">
        <v>55</v>
      </c>
      <c r="E47" s="7" t="str">
        <f>"柴改凤"</f>
        <v>柴改凤</v>
      </c>
      <c r="F47" s="7" t="str">
        <f>"女"</f>
        <v>女</v>
      </c>
      <c r="G47" s="10"/>
    </row>
    <row r="48" customHeight="1" spans="1:7">
      <c r="A48" s="7">
        <v>46</v>
      </c>
      <c r="B48" s="7" t="str">
        <f t="shared" si="8"/>
        <v>40301</v>
      </c>
      <c r="C48" s="8" t="s">
        <v>39</v>
      </c>
      <c r="D48" s="9" t="s">
        <v>56</v>
      </c>
      <c r="E48" s="7" t="str">
        <f>"邓声坤"</f>
        <v>邓声坤</v>
      </c>
      <c r="F48" s="7" t="str">
        <f t="shared" si="11"/>
        <v>男</v>
      </c>
      <c r="G48" s="10"/>
    </row>
    <row r="49" customHeight="1" spans="1:7">
      <c r="A49" s="7">
        <v>47</v>
      </c>
      <c r="B49" s="7" t="str">
        <f t="shared" si="8"/>
        <v>40301</v>
      </c>
      <c r="C49" s="8" t="s">
        <v>39</v>
      </c>
      <c r="D49" s="9" t="s">
        <v>57</v>
      </c>
      <c r="E49" s="7" t="str">
        <f>"徐巧巧"</f>
        <v>徐巧巧</v>
      </c>
      <c r="F49" s="7" t="str">
        <f>"女"</f>
        <v>女</v>
      </c>
      <c r="G49" s="10"/>
    </row>
    <row r="50" customHeight="1" spans="1:7">
      <c r="A50" s="7">
        <v>48</v>
      </c>
      <c r="B50" s="7" t="str">
        <f t="shared" si="8"/>
        <v>40301</v>
      </c>
      <c r="C50" s="8" t="s">
        <v>39</v>
      </c>
      <c r="D50" s="9" t="s">
        <v>58</v>
      </c>
      <c r="E50" s="7" t="str">
        <f>"宫进波"</f>
        <v>宫进波</v>
      </c>
      <c r="F50" s="7" t="str">
        <f t="shared" ref="F50:F53" si="12">"男"</f>
        <v>男</v>
      </c>
      <c r="G50" s="10"/>
    </row>
    <row r="51" customHeight="1" spans="1:7">
      <c r="A51" s="7">
        <v>49</v>
      </c>
      <c r="B51" s="7" t="str">
        <f t="shared" si="8"/>
        <v>40301</v>
      </c>
      <c r="C51" s="8" t="s">
        <v>39</v>
      </c>
      <c r="D51" s="9" t="s">
        <v>59</v>
      </c>
      <c r="E51" s="7" t="str">
        <f>"王世海"</f>
        <v>王世海</v>
      </c>
      <c r="F51" s="7" t="str">
        <f t="shared" si="12"/>
        <v>男</v>
      </c>
      <c r="G51" s="10"/>
    </row>
    <row r="52" customHeight="1" spans="1:7">
      <c r="A52" s="7">
        <v>50</v>
      </c>
      <c r="B52" s="7" t="str">
        <f t="shared" si="8"/>
        <v>40301</v>
      </c>
      <c r="C52" s="8" t="s">
        <v>39</v>
      </c>
      <c r="D52" s="9" t="s">
        <v>60</v>
      </c>
      <c r="E52" s="7" t="str">
        <f>"陈森用"</f>
        <v>陈森用</v>
      </c>
      <c r="F52" s="7" t="str">
        <f t="shared" si="12"/>
        <v>男</v>
      </c>
      <c r="G52" s="10"/>
    </row>
    <row r="53" customHeight="1" spans="1:7">
      <c r="A53" s="7">
        <v>51</v>
      </c>
      <c r="B53" s="7" t="str">
        <f t="shared" si="8"/>
        <v>40301</v>
      </c>
      <c r="C53" s="8" t="s">
        <v>39</v>
      </c>
      <c r="D53" s="9" t="s">
        <v>61</v>
      </c>
      <c r="E53" s="7" t="str">
        <f>"万奎"</f>
        <v>万奎</v>
      </c>
      <c r="F53" s="7" t="str">
        <f t="shared" si="12"/>
        <v>男</v>
      </c>
      <c r="G53" s="10"/>
    </row>
    <row r="54" customHeight="1" spans="1:7">
      <c r="A54" s="7">
        <v>52</v>
      </c>
      <c r="B54" s="7" t="str">
        <f t="shared" si="8"/>
        <v>40301</v>
      </c>
      <c r="C54" s="8" t="s">
        <v>39</v>
      </c>
      <c r="D54" s="9" t="s">
        <v>62</v>
      </c>
      <c r="E54" s="7" t="str">
        <f>"郭晓晗"</f>
        <v>郭晓晗</v>
      </c>
      <c r="F54" s="7" t="str">
        <f t="shared" ref="F54:F56" si="13">"女"</f>
        <v>女</v>
      </c>
      <c r="G54" s="10"/>
    </row>
    <row r="55" customHeight="1" spans="1:7">
      <c r="A55" s="7">
        <v>53</v>
      </c>
      <c r="B55" s="7" t="str">
        <f t="shared" si="8"/>
        <v>40301</v>
      </c>
      <c r="C55" s="8" t="s">
        <v>39</v>
      </c>
      <c r="D55" s="9" t="s">
        <v>63</v>
      </c>
      <c r="E55" s="7" t="str">
        <f>"石杨"</f>
        <v>石杨</v>
      </c>
      <c r="F55" s="7" t="str">
        <f t="shared" si="13"/>
        <v>女</v>
      </c>
      <c r="G55" s="10"/>
    </row>
    <row r="56" customHeight="1" spans="1:7">
      <c r="A56" s="7">
        <v>54</v>
      </c>
      <c r="B56" s="7" t="str">
        <f t="shared" si="8"/>
        <v>40301</v>
      </c>
      <c r="C56" s="8" t="s">
        <v>39</v>
      </c>
      <c r="D56" s="9" t="s">
        <v>64</v>
      </c>
      <c r="E56" s="7" t="str">
        <f>"刘辰"</f>
        <v>刘辰</v>
      </c>
      <c r="F56" s="7" t="str">
        <f t="shared" si="13"/>
        <v>女</v>
      </c>
      <c r="G56" s="10"/>
    </row>
    <row r="57" customHeight="1" spans="1:7">
      <c r="A57" s="7">
        <v>55</v>
      </c>
      <c r="B57" s="7" t="str">
        <f t="shared" ref="B57:B67" si="14">"40302"</f>
        <v>40302</v>
      </c>
      <c r="C57" s="8" t="s">
        <v>39</v>
      </c>
      <c r="D57" s="9" t="s">
        <v>65</v>
      </c>
      <c r="E57" s="7" t="str">
        <f>"龙凯"</f>
        <v>龙凯</v>
      </c>
      <c r="F57" s="7" t="str">
        <f t="shared" ref="F57:F65" si="15">"男"</f>
        <v>男</v>
      </c>
      <c r="G57" s="10"/>
    </row>
    <row r="58" customHeight="1" spans="1:7">
      <c r="A58" s="7">
        <v>56</v>
      </c>
      <c r="B58" s="7" t="str">
        <f t="shared" si="14"/>
        <v>40302</v>
      </c>
      <c r="C58" s="8" t="s">
        <v>39</v>
      </c>
      <c r="D58" s="9" t="s">
        <v>66</v>
      </c>
      <c r="E58" s="7" t="str">
        <f>"王硕"</f>
        <v>王硕</v>
      </c>
      <c r="F58" s="7" t="str">
        <f t="shared" si="15"/>
        <v>男</v>
      </c>
      <c r="G58" s="10"/>
    </row>
    <row r="59" customHeight="1" spans="1:7">
      <c r="A59" s="7">
        <v>57</v>
      </c>
      <c r="B59" s="7" t="str">
        <f t="shared" si="14"/>
        <v>40302</v>
      </c>
      <c r="C59" s="8" t="s">
        <v>39</v>
      </c>
      <c r="D59" s="9" t="s">
        <v>67</v>
      </c>
      <c r="E59" s="7" t="str">
        <f>"彭怀林"</f>
        <v>彭怀林</v>
      </c>
      <c r="F59" s="7" t="str">
        <f t="shared" si="15"/>
        <v>男</v>
      </c>
      <c r="G59" s="10"/>
    </row>
    <row r="60" customHeight="1" spans="1:7">
      <c r="A60" s="7">
        <v>58</v>
      </c>
      <c r="B60" s="7" t="str">
        <f t="shared" si="14"/>
        <v>40302</v>
      </c>
      <c r="C60" s="8" t="s">
        <v>39</v>
      </c>
      <c r="D60" s="9" t="s">
        <v>68</v>
      </c>
      <c r="E60" s="7" t="str">
        <f>"李万乔"</f>
        <v>李万乔</v>
      </c>
      <c r="F60" s="7" t="str">
        <f t="shared" si="15"/>
        <v>男</v>
      </c>
      <c r="G60" s="10"/>
    </row>
    <row r="61" customHeight="1" spans="1:7">
      <c r="A61" s="7">
        <v>59</v>
      </c>
      <c r="B61" s="7" t="str">
        <f t="shared" si="14"/>
        <v>40302</v>
      </c>
      <c r="C61" s="8" t="s">
        <v>39</v>
      </c>
      <c r="D61" s="9" t="s">
        <v>69</v>
      </c>
      <c r="E61" s="7" t="str">
        <f>"胡启利"</f>
        <v>胡启利</v>
      </c>
      <c r="F61" s="7" t="str">
        <f t="shared" si="15"/>
        <v>男</v>
      </c>
      <c r="G61" s="10"/>
    </row>
    <row r="62" customHeight="1" spans="1:7">
      <c r="A62" s="7">
        <v>60</v>
      </c>
      <c r="B62" s="7" t="str">
        <f t="shared" si="14"/>
        <v>40302</v>
      </c>
      <c r="C62" s="8" t="s">
        <v>39</v>
      </c>
      <c r="D62" s="9" t="s">
        <v>70</v>
      </c>
      <c r="E62" s="7" t="str">
        <f>"许林成"</f>
        <v>许林成</v>
      </c>
      <c r="F62" s="7" t="str">
        <f t="shared" si="15"/>
        <v>男</v>
      </c>
      <c r="G62" s="10"/>
    </row>
    <row r="63" customHeight="1" spans="1:7">
      <c r="A63" s="7">
        <v>61</v>
      </c>
      <c r="B63" s="7" t="str">
        <f t="shared" si="14"/>
        <v>40302</v>
      </c>
      <c r="C63" s="8" t="s">
        <v>39</v>
      </c>
      <c r="D63" s="9" t="s">
        <v>71</v>
      </c>
      <c r="E63" s="7" t="str">
        <f>"陈江雄"</f>
        <v>陈江雄</v>
      </c>
      <c r="F63" s="7" t="str">
        <f t="shared" si="15"/>
        <v>男</v>
      </c>
      <c r="G63" s="10"/>
    </row>
    <row r="64" customHeight="1" spans="1:7">
      <c r="A64" s="7">
        <v>62</v>
      </c>
      <c r="B64" s="7" t="str">
        <f t="shared" si="14"/>
        <v>40302</v>
      </c>
      <c r="C64" s="8" t="s">
        <v>39</v>
      </c>
      <c r="D64" s="9" t="s">
        <v>72</v>
      </c>
      <c r="E64" s="7" t="str">
        <f>"尹业钢"</f>
        <v>尹业钢</v>
      </c>
      <c r="F64" s="7" t="str">
        <f t="shared" si="15"/>
        <v>男</v>
      </c>
      <c r="G64" s="10"/>
    </row>
    <row r="65" customHeight="1" spans="1:7">
      <c r="A65" s="7">
        <v>63</v>
      </c>
      <c r="B65" s="7" t="str">
        <f t="shared" si="14"/>
        <v>40302</v>
      </c>
      <c r="C65" s="8" t="s">
        <v>39</v>
      </c>
      <c r="D65" s="9" t="s">
        <v>73</v>
      </c>
      <c r="E65" s="7" t="str">
        <f>"徐世贵"</f>
        <v>徐世贵</v>
      </c>
      <c r="F65" s="7" t="str">
        <f t="shared" si="15"/>
        <v>男</v>
      </c>
      <c r="G65" s="10"/>
    </row>
    <row r="66" customHeight="1" spans="1:7">
      <c r="A66" s="7">
        <v>64</v>
      </c>
      <c r="B66" s="7" t="str">
        <f t="shared" si="14"/>
        <v>40302</v>
      </c>
      <c r="C66" s="8" t="s">
        <v>39</v>
      </c>
      <c r="D66" s="9" t="s">
        <v>74</v>
      </c>
      <c r="E66" s="7" t="str">
        <f>"王楠"</f>
        <v>王楠</v>
      </c>
      <c r="F66" s="7" t="str">
        <f t="shared" ref="F66:F71" si="16">"女"</f>
        <v>女</v>
      </c>
      <c r="G66" s="10"/>
    </row>
    <row r="67" customHeight="1" spans="1:7">
      <c r="A67" s="7">
        <v>65</v>
      </c>
      <c r="B67" s="7" t="str">
        <f t="shared" si="14"/>
        <v>40302</v>
      </c>
      <c r="C67" s="8" t="s">
        <v>39</v>
      </c>
      <c r="D67" s="9" t="s">
        <v>75</v>
      </c>
      <c r="E67" s="7" t="str">
        <f>"刘国庆"</f>
        <v>刘国庆</v>
      </c>
      <c r="F67" s="7" t="str">
        <f>"男"</f>
        <v>男</v>
      </c>
      <c r="G67" s="10"/>
    </row>
    <row r="68" customHeight="1" spans="1:7">
      <c r="A68" s="7">
        <v>66</v>
      </c>
      <c r="B68" s="7" t="str">
        <f>"40303"</f>
        <v>40303</v>
      </c>
      <c r="C68" s="8" t="s">
        <v>39</v>
      </c>
      <c r="D68" s="9" t="s">
        <v>76</v>
      </c>
      <c r="E68" s="7" t="str">
        <f>"方杨凡"</f>
        <v>方杨凡</v>
      </c>
      <c r="F68" s="7" t="str">
        <f t="shared" si="16"/>
        <v>女</v>
      </c>
      <c r="G68" s="10"/>
    </row>
    <row r="69" customHeight="1" spans="1:7">
      <c r="A69" s="7">
        <v>67</v>
      </c>
      <c r="B69" s="7" t="str">
        <f>"40304"</f>
        <v>40304</v>
      </c>
      <c r="C69" s="8" t="s">
        <v>39</v>
      </c>
      <c r="D69" s="9" t="s">
        <v>77</v>
      </c>
      <c r="E69" s="7" t="str">
        <f>"文杨"</f>
        <v>文杨</v>
      </c>
      <c r="F69" s="7" t="str">
        <f t="shared" si="16"/>
        <v>女</v>
      </c>
      <c r="G69" s="10"/>
    </row>
    <row r="70" customHeight="1" spans="1:7">
      <c r="A70" s="7">
        <v>68</v>
      </c>
      <c r="B70" s="7" t="str">
        <f t="shared" ref="B70:B76" si="17">"40401"</f>
        <v>40401</v>
      </c>
      <c r="C70" s="8" t="s">
        <v>78</v>
      </c>
      <c r="D70" s="9" t="s">
        <v>79</v>
      </c>
      <c r="E70" s="7" t="str">
        <f>"毛梦娇"</f>
        <v>毛梦娇</v>
      </c>
      <c r="F70" s="7" t="str">
        <f t="shared" si="16"/>
        <v>女</v>
      </c>
      <c r="G70" s="10"/>
    </row>
    <row r="71" customHeight="1" spans="1:7">
      <c r="A71" s="7">
        <v>69</v>
      </c>
      <c r="B71" s="7" t="str">
        <f t="shared" si="17"/>
        <v>40401</v>
      </c>
      <c r="C71" s="8" t="s">
        <v>78</v>
      </c>
      <c r="D71" s="9" t="s">
        <v>80</v>
      </c>
      <c r="E71" s="7" t="str">
        <f>"李睿"</f>
        <v>李睿</v>
      </c>
      <c r="F71" s="7" t="str">
        <f t="shared" si="16"/>
        <v>女</v>
      </c>
      <c r="G71" s="10"/>
    </row>
    <row r="72" customHeight="1" spans="1:7">
      <c r="A72" s="7">
        <v>70</v>
      </c>
      <c r="B72" s="7" t="str">
        <f t="shared" si="17"/>
        <v>40401</v>
      </c>
      <c r="C72" s="8" t="s">
        <v>78</v>
      </c>
      <c r="D72" s="9" t="s">
        <v>81</v>
      </c>
      <c r="E72" s="7" t="str">
        <f>"武鸿辉"</f>
        <v>武鸿辉</v>
      </c>
      <c r="F72" s="7" t="str">
        <f>"男"</f>
        <v>男</v>
      </c>
      <c r="G72" s="10"/>
    </row>
    <row r="73" customHeight="1" spans="1:7">
      <c r="A73" s="7">
        <v>71</v>
      </c>
      <c r="B73" s="7" t="str">
        <f t="shared" si="17"/>
        <v>40401</v>
      </c>
      <c r="C73" s="8" t="s">
        <v>78</v>
      </c>
      <c r="D73" s="9" t="s">
        <v>82</v>
      </c>
      <c r="E73" s="7" t="str">
        <f>"秦琴"</f>
        <v>秦琴</v>
      </c>
      <c r="F73" s="7" t="str">
        <f t="shared" ref="F73:F75" si="18">"女"</f>
        <v>女</v>
      </c>
      <c r="G73" s="10"/>
    </row>
    <row r="74" customHeight="1" spans="1:7">
      <c r="A74" s="7">
        <v>72</v>
      </c>
      <c r="B74" s="7" t="str">
        <f t="shared" si="17"/>
        <v>40401</v>
      </c>
      <c r="C74" s="8" t="s">
        <v>78</v>
      </c>
      <c r="D74" s="9" t="s">
        <v>83</v>
      </c>
      <c r="E74" s="7" t="str">
        <f>"刘雨蝶"</f>
        <v>刘雨蝶</v>
      </c>
      <c r="F74" s="7" t="str">
        <f t="shared" si="18"/>
        <v>女</v>
      </c>
      <c r="G74" s="10"/>
    </row>
    <row r="75" customHeight="1" spans="1:7">
      <c r="A75" s="7">
        <v>73</v>
      </c>
      <c r="B75" s="7" t="str">
        <f t="shared" si="17"/>
        <v>40401</v>
      </c>
      <c r="C75" s="8" t="s">
        <v>78</v>
      </c>
      <c r="D75" s="9" t="s">
        <v>84</v>
      </c>
      <c r="E75" s="7" t="str">
        <f>"唐思琪"</f>
        <v>唐思琪</v>
      </c>
      <c r="F75" s="7" t="str">
        <f t="shared" si="18"/>
        <v>女</v>
      </c>
      <c r="G75" s="10"/>
    </row>
    <row r="76" customHeight="1" spans="1:7">
      <c r="A76" s="7">
        <v>74</v>
      </c>
      <c r="B76" s="7" t="str">
        <f t="shared" si="17"/>
        <v>40401</v>
      </c>
      <c r="C76" s="8" t="s">
        <v>78</v>
      </c>
      <c r="D76" s="9" t="s">
        <v>85</v>
      </c>
      <c r="E76" s="7" t="str">
        <f>"程进利"</f>
        <v>程进利</v>
      </c>
      <c r="F76" s="7" t="str">
        <f t="shared" ref="F76:F79" si="19">"男"</f>
        <v>男</v>
      </c>
      <c r="G76" s="10"/>
    </row>
    <row r="77" customHeight="1" spans="1:7">
      <c r="A77" s="7">
        <v>75</v>
      </c>
      <c r="B77" s="7" t="str">
        <f>"40402"</f>
        <v>40402</v>
      </c>
      <c r="C77" s="8" t="s">
        <v>78</v>
      </c>
      <c r="D77" s="9" t="s">
        <v>86</v>
      </c>
      <c r="E77" s="7" t="str">
        <f>"王娇  "</f>
        <v>王娇  </v>
      </c>
      <c r="F77" s="7" t="str">
        <f>"女"</f>
        <v>女</v>
      </c>
      <c r="G77" s="11"/>
    </row>
    <row r="78" customHeight="1" spans="1:7">
      <c r="A78" s="7">
        <v>76</v>
      </c>
      <c r="B78" s="7" t="str">
        <f>"40403"</f>
        <v>40403</v>
      </c>
      <c r="C78" s="8" t="s">
        <v>78</v>
      </c>
      <c r="D78" s="9" t="s">
        <v>87</v>
      </c>
      <c r="E78" s="7" t="str">
        <f>"吕德强"</f>
        <v>吕德强</v>
      </c>
      <c r="F78" s="7" t="str">
        <f t="shared" si="19"/>
        <v>男</v>
      </c>
      <c r="G78" s="10"/>
    </row>
    <row r="79" customHeight="1" spans="1:7">
      <c r="A79" s="7">
        <v>77</v>
      </c>
      <c r="B79" s="7" t="str">
        <f t="shared" ref="B79:B102" si="20">"40404"</f>
        <v>40404</v>
      </c>
      <c r="C79" s="8" t="s">
        <v>78</v>
      </c>
      <c r="D79" s="9" t="s">
        <v>88</v>
      </c>
      <c r="E79" s="7" t="str">
        <f>"张律"</f>
        <v>张律</v>
      </c>
      <c r="F79" s="7" t="str">
        <f t="shared" si="19"/>
        <v>男</v>
      </c>
      <c r="G79" s="10"/>
    </row>
    <row r="80" customHeight="1" spans="1:7">
      <c r="A80" s="7">
        <v>78</v>
      </c>
      <c r="B80" s="7" t="str">
        <f t="shared" si="20"/>
        <v>40404</v>
      </c>
      <c r="C80" s="8" t="s">
        <v>78</v>
      </c>
      <c r="D80" s="9" t="s">
        <v>89</v>
      </c>
      <c r="E80" s="7" t="str">
        <f>"郭晓卉"</f>
        <v>郭晓卉</v>
      </c>
      <c r="F80" s="7" t="str">
        <f>"女"</f>
        <v>女</v>
      </c>
      <c r="G80" s="10"/>
    </row>
    <row r="81" customHeight="1" spans="1:7">
      <c r="A81" s="7">
        <v>79</v>
      </c>
      <c r="B81" s="7" t="str">
        <f t="shared" si="20"/>
        <v>40404</v>
      </c>
      <c r="C81" s="8" t="s">
        <v>78</v>
      </c>
      <c r="D81" s="9" t="s">
        <v>90</v>
      </c>
      <c r="E81" s="7" t="str">
        <f>"顾鹏辉"</f>
        <v>顾鹏辉</v>
      </c>
      <c r="F81" s="7" t="str">
        <f t="shared" ref="F81:F93" si="21">"男"</f>
        <v>男</v>
      </c>
      <c r="G81" s="10"/>
    </row>
    <row r="82" customHeight="1" spans="1:7">
      <c r="A82" s="7">
        <v>80</v>
      </c>
      <c r="B82" s="7" t="str">
        <f t="shared" si="20"/>
        <v>40404</v>
      </c>
      <c r="C82" s="8" t="s">
        <v>78</v>
      </c>
      <c r="D82" s="9" t="s">
        <v>91</v>
      </c>
      <c r="E82" s="7" t="str">
        <f>"谢东虎"</f>
        <v>谢东虎</v>
      </c>
      <c r="F82" s="7" t="str">
        <f t="shared" si="21"/>
        <v>男</v>
      </c>
      <c r="G82" s="10"/>
    </row>
    <row r="83" customHeight="1" spans="1:7">
      <c r="A83" s="7">
        <v>81</v>
      </c>
      <c r="B83" s="7" t="str">
        <f t="shared" si="20"/>
        <v>40404</v>
      </c>
      <c r="C83" s="8" t="s">
        <v>78</v>
      </c>
      <c r="D83" s="9" t="s">
        <v>92</v>
      </c>
      <c r="E83" s="7" t="str">
        <f>"张强"</f>
        <v>张强</v>
      </c>
      <c r="F83" s="7" t="str">
        <f t="shared" si="21"/>
        <v>男</v>
      </c>
      <c r="G83" s="10"/>
    </row>
    <row r="84" customHeight="1" spans="1:7">
      <c r="A84" s="7">
        <v>82</v>
      </c>
      <c r="B84" s="7" t="str">
        <f t="shared" si="20"/>
        <v>40404</v>
      </c>
      <c r="C84" s="8" t="s">
        <v>78</v>
      </c>
      <c r="D84" s="9" t="s">
        <v>93</v>
      </c>
      <c r="E84" s="7" t="str">
        <f>"操能友"</f>
        <v>操能友</v>
      </c>
      <c r="F84" s="7" t="str">
        <f t="shared" si="21"/>
        <v>男</v>
      </c>
      <c r="G84" s="10"/>
    </row>
    <row r="85" customHeight="1" spans="1:7">
      <c r="A85" s="7">
        <v>83</v>
      </c>
      <c r="B85" s="7" t="str">
        <f t="shared" si="20"/>
        <v>40404</v>
      </c>
      <c r="C85" s="8" t="s">
        <v>78</v>
      </c>
      <c r="D85" s="9" t="s">
        <v>94</v>
      </c>
      <c r="E85" s="7" t="str">
        <f>"樊云辉"</f>
        <v>樊云辉</v>
      </c>
      <c r="F85" s="7" t="str">
        <f t="shared" si="21"/>
        <v>男</v>
      </c>
      <c r="G85" s="10"/>
    </row>
    <row r="86" customHeight="1" spans="1:7">
      <c r="A86" s="7">
        <v>84</v>
      </c>
      <c r="B86" s="7" t="str">
        <f t="shared" si="20"/>
        <v>40404</v>
      </c>
      <c r="C86" s="8" t="s">
        <v>78</v>
      </c>
      <c r="D86" s="9" t="s">
        <v>95</v>
      </c>
      <c r="E86" s="7" t="str">
        <f>"汤宇"</f>
        <v>汤宇</v>
      </c>
      <c r="F86" s="7" t="str">
        <f t="shared" si="21"/>
        <v>男</v>
      </c>
      <c r="G86" s="10"/>
    </row>
    <row r="87" customHeight="1" spans="1:7">
      <c r="A87" s="7">
        <v>85</v>
      </c>
      <c r="B87" s="7" t="str">
        <f t="shared" si="20"/>
        <v>40404</v>
      </c>
      <c r="C87" s="8" t="s">
        <v>78</v>
      </c>
      <c r="D87" s="9" t="s">
        <v>96</v>
      </c>
      <c r="E87" s="7" t="str">
        <f>"罗志超"</f>
        <v>罗志超</v>
      </c>
      <c r="F87" s="7" t="str">
        <f t="shared" si="21"/>
        <v>男</v>
      </c>
      <c r="G87" s="10"/>
    </row>
    <row r="88" customHeight="1" spans="1:7">
      <c r="A88" s="7">
        <v>86</v>
      </c>
      <c r="B88" s="7" t="str">
        <f t="shared" si="20"/>
        <v>40404</v>
      </c>
      <c r="C88" s="8" t="s">
        <v>78</v>
      </c>
      <c r="D88" s="9" t="s">
        <v>97</v>
      </c>
      <c r="E88" s="7" t="str">
        <f>"吴家辉"</f>
        <v>吴家辉</v>
      </c>
      <c r="F88" s="7" t="str">
        <f t="shared" si="21"/>
        <v>男</v>
      </c>
      <c r="G88" s="10"/>
    </row>
    <row r="89" customHeight="1" spans="1:7">
      <c r="A89" s="7">
        <v>87</v>
      </c>
      <c r="B89" s="7" t="str">
        <f t="shared" si="20"/>
        <v>40404</v>
      </c>
      <c r="C89" s="8" t="s">
        <v>78</v>
      </c>
      <c r="D89" s="9" t="s">
        <v>98</v>
      </c>
      <c r="E89" s="7" t="str">
        <f>"汪华"</f>
        <v>汪华</v>
      </c>
      <c r="F89" s="7" t="str">
        <f t="shared" si="21"/>
        <v>男</v>
      </c>
      <c r="G89" s="10"/>
    </row>
    <row r="90" customHeight="1" spans="1:7">
      <c r="A90" s="7">
        <v>88</v>
      </c>
      <c r="B90" s="7" t="str">
        <f t="shared" si="20"/>
        <v>40404</v>
      </c>
      <c r="C90" s="8" t="s">
        <v>78</v>
      </c>
      <c r="D90" s="9" t="s">
        <v>99</v>
      </c>
      <c r="E90" s="7" t="str">
        <f>"靳杰"</f>
        <v>靳杰</v>
      </c>
      <c r="F90" s="7" t="str">
        <f t="shared" si="21"/>
        <v>男</v>
      </c>
      <c r="G90" s="10"/>
    </row>
    <row r="91" customHeight="1" spans="1:7">
      <c r="A91" s="7">
        <v>89</v>
      </c>
      <c r="B91" s="7" t="str">
        <f t="shared" si="20"/>
        <v>40404</v>
      </c>
      <c r="C91" s="8" t="s">
        <v>78</v>
      </c>
      <c r="D91" s="9" t="s">
        <v>100</v>
      </c>
      <c r="E91" s="7" t="str">
        <f>"梁锐锐"</f>
        <v>梁锐锐</v>
      </c>
      <c r="F91" s="7" t="str">
        <f t="shared" si="21"/>
        <v>男</v>
      </c>
      <c r="G91" s="10"/>
    </row>
    <row r="92" customHeight="1" spans="1:7">
      <c r="A92" s="7">
        <v>90</v>
      </c>
      <c r="B92" s="7" t="str">
        <f t="shared" si="20"/>
        <v>40404</v>
      </c>
      <c r="C92" s="8" t="s">
        <v>78</v>
      </c>
      <c r="D92" s="9" t="s">
        <v>101</v>
      </c>
      <c r="E92" s="7" t="str">
        <f>"石贤伟"</f>
        <v>石贤伟</v>
      </c>
      <c r="F92" s="7" t="str">
        <f t="shared" si="21"/>
        <v>男</v>
      </c>
      <c r="G92" s="10"/>
    </row>
    <row r="93" customHeight="1" spans="1:7">
      <c r="A93" s="7">
        <v>91</v>
      </c>
      <c r="B93" s="7" t="str">
        <f t="shared" si="20"/>
        <v>40404</v>
      </c>
      <c r="C93" s="8" t="s">
        <v>78</v>
      </c>
      <c r="D93" s="9" t="s">
        <v>102</v>
      </c>
      <c r="E93" s="7" t="str">
        <f>"梁俊龙"</f>
        <v>梁俊龙</v>
      </c>
      <c r="F93" s="7" t="str">
        <f t="shared" si="21"/>
        <v>男</v>
      </c>
      <c r="G93" s="10"/>
    </row>
    <row r="94" customHeight="1" spans="1:7">
      <c r="A94" s="7">
        <v>92</v>
      </c>
      <c r="B94" s="7" t="str">
        <f t="shared" si="20"/>
        <v>40404</v>
      </c>
      <c r="C94" s="8" t="s">
        <v>78</v>
      </c>
      <c r="D94" s="9" t="s">
        <v>103</v>
      </c>
      <c r="E94" s="7" t="str">
        <f>"陈慧"</f>
        <v>陈慧</v>
      </c>
      <c r="F94" s="7" t="str">
        <f>"女"</f>
        <v>女</v>
      </c>
      <c r="G94" s="10"/>
    </row>
    <row r="95" customHeight="1" spans="1:7">
      <c r="A95" s="7">
        <v>93</v>
      </c>
      <c r="B95" s="7" t="str">
        <f t="shared" si="20"/>
        <v>40404</v>
      </c>
      <c r="C95" s="8" t="s">
        <v>78</v>
      </c>
      <c r="D95" s="9" t="s">
        <v>104</v>
      </c>
      <c r="E95" s="7" t="str">
        <f>"谢思艺"</f>
        <v>谢思艺</v>
      </c>
      <c r="F95" s="7" t="str">
        <f t="shared" ref="F95:F99" si="22">"男"</f>
        <v>男</v>
      </c>
      <c r="G95" s="10"/>
    </row>
    <row r="96" customHeight="1" spans="1:7">
      <c r="A96" s="7">
        <v>94</v>
      </c>
      <c r="B96" s="7" t="str">
        <f t="shared" si="20"/>
        <v>40404</v>
      </c>
      <c r="C96" s="8" t="s">
        <v>78</v>
      </c>
      <c r="D96" s="9" t="s">
        <v>105</v>
      </c>
      <c r="E96" s="7" t="str">
        <f>"宋雷"</f>
        <v>宋雷</v>
      </c>
      <c r="F96" s="7" t="str">
        <f t="shared" si="22"/>
        <v>男</v>
      </c>
      <c r="G96" s="10"/>
    </row>
    <row r="97" customHeight="1" spans="1:7">
      <c r="A97" s="7">
        <v>95</v>
      </c>
      <c r="B97" s="7" t="str">
        <f t="shared" si="20"/>
        <v>40404</v>
      </c>
      <c r="C97" s="8" t="s">
        <v>78</v>
      </c>
      <c r="D97" s="9" t="s">
        <v>106</v>
      </c>
      <c r="E97" s="7" t="str">
        <f>"黎新"</f>
        <v>黎新</v>
      </c>
      <c r="F97" s="7" t="str">
        <f t="shared" si="22"/>
        <v>男</v>
      </c>
      <c r="G97" s="10"/>
    </row>
    <row r="98" customHeight="1" spans="1:7">
      <c r="A98" s="7">
        <v>96</v>
      </c>
      <c r="B98" s="7" t="str">
        <f t="shared" si="20"/>
        <v>40404</v>
      </c>
      <c r="C98" s="8" t="s">
        <v>78</v>
      </c>
      <c r="D98" s="9" t="s">
        <v>107</v>
      </c>
      <c r="E98" s="7" t="str">
        <f>"黄鹏程"</f>
        <v>黄鹏程</v>
      </c>
      <c r="F98" s="7" t="str">
        <f t="shared" si="22"/>
        <v>男</v>
      </c>
      <c r="G98" s="10"/>
    </row>
    <row r="99" customHeight="1" spans="1:7">
      <c r="A99" s="7">
        <v>97</v>
      </c>
      <c r="B99" s="7" t="str">
        <f t="shared" si="20"/>
        <v>40404</v>
      </c>
      <c r="C99" s="8" t="s">
        <v>78</v>
      </c>
      <c r="D99" s="9" t="s">
        <v>108</v>
      </c>
      <c r="E99" s="7" t="str">
        <f>"张格"</f>
        <v>张格</v>
      </c>
      <c r="F99" s="7" t="str">
        <f t="shared" si="22"/>
        <v>男</v>
      </c>
      <c r="G99" s="10"/>
    </row>
    <row r="100" customHeight="1" spans="1:7">
      <c r="A100" s="7">
        <v>98</v>
      </c>
      <c r="B100" s="7" t="str">
        <f t="shared" si="20"/>
        <v>40404</v>
      </c>
      <c r="C100" s="8" t="s">
        <v>78</v>
      </c>
      <c r="D100" s="9" t="s">
        <v>109</v>
      </c>
      <c r="E100" s="7" t="str">
        <f>"何婉"</f>
        <v>何婉</v>
      </c>
      <c r="F100" s="7" t="str">
        <f t="shared" ref="F100:F106" si="23">"女"</f>
        <v>女</v>
      </c>
      <c r="G100" s="10"/>
    </row>
    <row r="101" customHeight="1" spans="1:7">
      <c r="A101" s="7">
        <v>99</v>
      </c>
      <c r="B101" s="7" t="str">
        <f t="shared" si="20"/>
        <v>40404</v>
      </c>
      <c r="C101" s="8" t="s">
        <v>78</v>
      </c>
      <c r="D101" s="9" t="s">
        <v>110</v>
      </c>
      <c r="E101" s="7" t="str">
        <f>"袁若昕"</f>
        <v>袁若昕</v>
      </c>
      <c r="F101" s="7" t="str">
        <f t="shared" si="23"/>
        <v>女</v>
      </c>
      <c r="G101" s="10"/>
    </row>
    <row r="102" customHeight="1" spans="1:7">
      <c r="A102" s="7">
        <v>100</v>
      </c>
      <c r="B102" s="7" t="str">
        <f t="shared" si="20"/>
        <v>40404</v>
      </c>
      <c r="C102" s="8" t="s">
        <v>78</v>
      </c>
      <c r="D102" s="9" t="s">
        <v>111</v>
      </c>
      <c r="E102" s="7" t="str">
        <f>"刘心怡"</f>
        <v>刘心怡</v>
      </c>
      <c r="F102" s="7" t="str">
        <f t="shared" si="23"/>
        <v>女</v>
      </c>
      <c r="G102" s="10"/>
    </row>
    <row r="103" customHeight="1" spans="1:7">
      <c r="A103" s="7">
        <v>101</v>
      </c>
      <c r="B103" s="7" t="str">
        <f t="shared" ref="B103:B112" si="24">"40501"</f>
        <v>40501</v>
      </c>
      <c r="C103" s="8" t="s">
        <v>112</v>
      </c>
      <c r="D103" s="9" t="s">
        <v>113</v>
      </c>
      <c r="E103" s="7" t="str">
        <f>"范欣语"</f>
        <v>范欣语</v>
      </c>
      <c r="F103" s="7" t="str">
        <f t="shared" si="23"/>
        <v>女</v>
      </c>
      <c r="G103" s="10"/>
    </row>
    <row r="104" customHeight="1" spans="1:7">
      <c r="A104" s="7">
        <v>102</v>
      </c>
      <c r="B104" s="7" t="str">
        <f t="shared" si="24"/>
        <v>40501</v>
      </c>
      <c r="C104" s="8" t="s">
        <v>112</v>
      </c>
      <c r="D104" s="9" t="s">
        <v>114</v>
      </c>
      <c r="E104" s="7" t="str">
        <f>"金珂如"</f>
        <v>金珂如</v>
      </c>
      <c r="F104" s="7" t="str">
        <f t="shared" si="23"/>
        <v>女</v>
      </c>
      <c r="G104" s="10"/>
    </row>
    <row r="105" customHeight="1" spans="1:7">
      <c r="A105" s="7">
        <v>103</v>
      </c>
      <c r="B105" s="7" t="str">
        <f t="shared" si="24"/>
        <v>40501</v>
      </c>
      <c r="C105" s="8" t="s">
        <v>112</v>
      </c>
      <c r="D105" s="9" t="s">
        <v>115</v>
      </c>
      <c r="E105" s="7" t="str">
        <f>"张晶晶"</f>
        <v>张晶晶</v>
      </c>
      <c r="F105" s="7" t="str">
        <f t="shared" si="23"/>
        <v>女</v>
      </c>
      <c r="G105" s="10"/>
    </row>
    <row r="106" customHeight="1" spans="1:7">
      <c r="A106" s="7">
        <v>104</v>
      </c>
      <c r="B106" s="7" t="str">
        <f t="shared" si="24"/>
        <v>40501</v>
      </c>
      <c r="C106" s="8" t="s">
        <v>112</v>
      </c>
      <c r="D106" s="9" t="s">
        <v>116</v>
      </c>
      <c r="E106" s="7" t="str">
        <f>"尹曼玉"</f>
        <v>尹曼玉</v>
      </c>
      <c r="F106" s="7" t="str">
        <f t="shared" si="23"/>
        <v>女</v>
      </c>
      <c r="G106" s="10"/>
    </row>
    <row r="107" customHeight="1" spans="1:7">
      <c r="A107" s="7">
        <v>105</v>
      </c>
      <c r="B107" s="7" t="str">
        <f t="shared" si="24"/>
        <v>40501</v>
      </c>
      <c r="C107" s="8" t="s">
        <v>112</v>
      </c>
      <c r="D107" s="9" t="s">
        <v>117</v>
      </c>
      <c r="E107" s="7" t="str">
        <f>"谭睿"</f>
        <v>谭睿</v>
      </c>
      <c r="F107" s="7" t="str">
        <f t="shared" ref="F107:F111" si="25">"男"</f>
        <v>男</v>
      </c>
      <c r="G107" s="10"/>
    </row>
    <row r="108" customHeight="1" spans="1:7">
      <c r="A108" s="7">
        <v>106</v>
      </c>
      <c r="B108" s="7" t="str">
        <f t="shared" si="24"/>
        <v>40501</v>
      </c>
      <c r="C108" s="8" t="s">
        <v>112</v>
      </c>
      <c r="D108" s="9" t="s">
        <v>118</v>
      </c>
      <c r="E108" s="7" t="str">
        <f>"吴羽寒"</f>
        <v>吴羽寒</v>
      </c>
      <c r="F108" s="7" t="str">
        <f t="shared" si="25"/>
        <v>男</v>
      </c>
      <c r="G108" s="10"/>
    </row>
    <row r="109" customHeight="1" spans="1:7">
      <c r="A109" s="7">
        <v>107</v>
      </c>
      <c r="B109" s="7" t="str">
        <f t="shared" si="24"/>
        <v>40501</v>
      </c>
      <c r="C109" s="8" t="s">
        <v>112</v>
      </c>
      <c r="D109" s="9" t="s">
        <v>119</v>
      </c>
      <c r="E109" s="7" t="str">
        <f>"卢媛"</f>
        <v>卢媛</v>
      </c>
      <c r="F109" s="7" t="str">
        <f t="shared" ref="F109:F118" si="26">"女"</f>
        <v>女</v>
      </c>
      <c r="G109" s="10"/>
    </row>
    <row r="110" customHeight="1" spans="1:7">
      <c r="A110" s="7">
        <v>108</v>
      </c>
      <c r="B110" s="7" t="str">
        <f t="shared" si="24"/>
        <v>40501</v>
      </c>
      <c r="C110" s="8" t="s">
        <v>112</v>
      </c>
      <c r="D110" s="9" t="s">
        <v>120</v>
      </c>
      <c r="E110" s="7" t="str">
        <f>"姚国卿"</f>
        <v>姚国卿</v>
      </c>
      <c r="F110" s="7" t="str">
        <f t="shared" si="25"/>
        <v>男</v>
      </c>
      <c r="G110" s="10"/>
    </row>
    <row r="111" customHeight="1" spans="1:7">
      <c r="A111" s="7">
        <v>109</v>
      </c>
      <c r="B111" s="7" t="str">
        <f t="shared" si="24"/>
        <v>40501</v>
      </c>
      <c r="C111" s="8" t="s">
        <v>112</v>
      </c>
      <c r="D111" s="9" t="s">
        <v>121</v>
      </c>
      <c r="E111" s="7" t="str">
        <f>"尹宇航"</f>
        <v>尹宇航</v>
      </c>
      <c r="F111" s="7" t="str">
        <f t="shared" si="25"/>
        <v>男</v>
      </c>
      <c r="G111" s="10"/>
    </row>
    <row r="112" customHeight="1" spans="1:7">
      <c r="A112" s="7">
        <v>110</v>
      </c>
      <c r="B112" s="7" t="str">
        <f t="shared" si="24"/>
        <v>40501</v>
      </c>
      <c r="C112" s="8" t="s">
        <v>112</v>
      </c>
      <c r="D112" s="9" t="s">
        <v>122</v>
      </c>
      <c r="E112" s="7" t="str">
        <f>"刘桂清"</f>
        <v>刘桂清</v>
      </c>
      <c r="F112" s="7" t="str">
        <f t="shared" si="26"/>
        <v>女</v>
      </c>
      <c r="G112" s="10"/>
    </row>
    <row r="113" customHeight="1" spans="1:7">
      <c r="A113" s="7">
        <v>111</v>
      </c>
      <c r="B113" s="7" t="str">
        <f t="shared" ref="B113:B124" si="27">"40502"</f>
        <v>40502</v>
      </c>
      <c r="C113" s="8" t="s">
        <v>112</v>
      </c>
      <c r="D113" s="9" t="s">
        <v>123</v>
      </c>
      <c r="E113" s="7" t="str">
        <f>"黄思勉"</f>
        <v>黄思勉</v>
      </c>
      <c r="F113" s="7" t="str">
        <f>"男"</f>
        <v>男</v>
      </c>
      <c r="G113" s="10"/>
    </row>
    <row r="114" customHeight="1" spans="1:7">
      <c r="A114" s="7">
        <v>112</v>
      </c>
      <c r="B114" s="7" t="str">
        <f t="shared" si="27"/>
        <v>40502</v>
      </c>
      <c r="C114" s="8" t="s">
        <v>112</v>
      </c>
      <c r="D114" s="9" t="s">
        <v>124</v>
      </c>
      <c r="E114" s="7" t="str">
        <f>"申子傲"</f>
        <v>申子傲</v>
      </c>
      <c r="F114" s="7" t="str">
        <f t="shared" si="26"/>
        <v>女</v>
      </c>
      <c r="G114" s="10"/>
    </row>
    <row r="115" customHeight="1" spans="1:7">
      <c r="A115" s="7">
        <v>113</v>
      </c>
      <c r="B115" s="7" t="str">
        <f t="shared" si="27"/>
        <v>40502</v>
      </c>
      <c r="C115" s="8" t="s">
        <v>112</v>
      </c>
      <c r="D115" s="9" t="s">
        <v>125</v>
      </c>
      <c r="E115" s="7" t="str">
        <f>"邓萌萌"</f>
        <v>邓萌萌</v>
      </c>
      <c r="F115" s="7" t="str">
        <f t="shared" si="26"/>
        <v>女</v>
      </c>
      <c r="G115" s="10"/>
    </row>
    <row r="116" customHeight="1" spans="1:7">
      <c r="A116" s="7">
        <v>114</v>
      </c>
      <c r="B116" s="7" t="str">
        <f t="shared" si="27"/>
        <v>40502</v>
      </c>
      <c r="C116" s="8" t="s">
        <v>112</v>
      </c>
      <c r="D116" s="9" t="s">
        <v>126</v>
      </c>
      <c r="E116" s="7" t="str">
        <f>"朱柳"</f>
        <v>朱柳</v>
      </c>
      <c r="F116" s="7" t="str">
        <f t="shared" si="26"/>
        <v>女</v>
      </c>
      <c r="G116" s="10"/>
    </row>
    <row r="117" customHeight="1" spans="1:7">
      <c r="A117" s="7">
        <v>115</v>
      </c>
      <c r="B117" s="7" t="str">
        <f t="shared" si="27"/>
        <v>40502</v>
      </c>
      <c r="C117" s="8" t="s">
        <v>112</v>
      </c>
      <c r="D117" s="9" t="s">
        <v>127</v>
      </c>
      <c r="E117" s="7" t="str">
        <f>"宋复蓉"</f>
        <v>宋复蓉</v>
      </c>
      <c r="F117" s="7" t="str">
        <f t="shared" si="26"/>
        <v>女</v>
      </c>
      <c r="G117" s="10"/>
    </row>
    <row r="118" customHeight="1" spans="1:7">
      <c r="A118" s="7">
        <v>116</v>
      </c>
      <c r="B118" s="7" t="str">
        <f t="shared" si="27"/>
        <v>40502</v>
      </c>
      <c r="C118" s="8" t="s">
        <v>112</v>
      </c>
      <c r="D118" s="9" t="s">
        <v>128</v>
      </c>
      <c r="E118" s="7" t="str">
        <f>"李心雨"</f>
        <v>李心雨</v>
      </c>
      <c r="F118" s="7" t="str">
        <f t="shared" si="26"/>
        <v>女</v>
      </c>
      <c r="G118" s="10"/>
    </row>
    <row r="119" customHeight="1" spans="1:7">
      <c r="A119" s="7">
        <v>117</v>
      </c>
      <c r="B119" s="7" t="str">
        <f t="shared" si="27"/>
        <v>40502</v>
      </c>
      <c r="C119" s="8" t="s">
        <v>112</v>
      </c>
      <c r="D119" s="9" t="s">
        <v>129</v>
      </c>
      <c r="E119" s="7" t="str">
        <f>"刘枭伟"</f>
        <v>刘枭伟</v>
      </c>
      <c r="F119" s="7" t="str">
        <f>"男"</f>
        <v>男</v>
      </c>
      <c r="G119" s="10"/>
    </row>
    <row r="120" customHeight="1" spans="1:7">
      <c r="A120" s="7">
        <v>118</v>
      </c>
      <c r="B120" s="7" t="str">
        <f t="shared" si="27"/>
        <v>40502</v>
      </c>
      <c r="C120" s="8" t="s">
        <v>112</v>
      </c>
      <c r="D120" s="9" t="s">
        <v>130</v>
      </c>
      <c r="E120" s="7" t="str">
        <f>"杨小琴"</f>
        <v>杨小琴</v>
      </c>
      <c r="F120" s="7" t="str">
        <f t="shared" ref="F120:F123" si="28">"女"</f>
        <v>女</v>
      </c>
      <c r="G120" s="10"/>
    </row>
    <row r="121" customHeight="1" spans="1:7">
      <c r="A121" s="7">
        <v>119</v>
      </c>
      <c r="B121" s="7" t="str">
        <f t="shared" si="27"/>
        <v>40502</v>
      </c>
      <c r="C121" s="8" t="s">
        <v>112</v>
      </c>
      <c r="D121" s="9" t="s">
        <v>131</v>
      </c>
      <c r="E121" s="7" t="str">
        <f>"占昭慧"</f>
        <v>占昭慧</v>
      </c>
      <c r="F121" s="7" t="str">
        <f t="shared" si="28"/>
        <v>女</v>
      </c>
      <c r="G121" s="10"/>
    </row>
    <row r="122" customHeight="1" spans="1:7">
      <c r="A122" s="7">
        <v>120</v>
      </c>
      <c r="B122" s="7" t="str">
        <f t="shared" si="27"/>
        <v>40502</v>
      </c>
      <c r="C122" s="8" t="s">
        <v>112</v>
      </c>
      <c r="D122" s="9" t="s">
        <v>132</v>
      </c>
      <c r="E122" s="7" t="str">
        <f>"汪婵娟"</f>
        <v>汪婵娟</v>
      </c>
      <c r="F122" s="7" t="str">
        <f t="shared" si="28"/>
        <v>女</v>
      </c>
      <c r="G122" s="10"/>
    </row>
    <row r="123" customHeight="1" spans="1:7">
      <c r="A123" s="7">
        <v>121</v>
      </c>
      <c r="B123" s="7" t="str">
        <f t="shared" si="27"/>
        <v>40502</v>
      </c>
      <c r="C123" s="8" t="s">
        <v>112</v>
      </c>
      <c r="D123" s="9" t="s">
        <v>133</v>
      </c>
      <c r="E123" s="7" t="str">
        <f>"张露"</f>
        <v>张露</v>
      </c>
      <c r="F123" s="7" t="str">
        <f t="shared" si="28"/>
        <v>女</v>
      </c>
      <c r="G123" s="10"/>
    </row>
    <row r="124" customHeight="1" spans="1:7">
      <c r="A124" s="7">
        <v>122</v>
      </c>
      <c r="B124" s="7" t="str">
        <f t="shared" si="27"/>
        <v>40502</v>
      </c>
      <c r="C124" s="8" t="s">
        <v>112</v>
      </c>
      <c r="D124" s="9" t="s">
        <v>134</v>
      </c>
      <c r="E124" s="7" t="str">
        <f>"肖扬"</f>
        <v>肖扬</v>
      </c>
      <c r="F124" s="7" t="str">
        <f t="shared" ref="F124:F129" si="29">"男"</f>
        <v>男</v>
      </c>
      <c r="G124" s="10"/>
    </row>
    <row r="125" customHeight="1" spans="1:7">
      <c r="A125" s="7">
        <v>123</v>
      </c>
      <c r="B125" s="7" t="str">
        <f t="shared" ref="B125:B164" si="30">"40601"</f>
        <v>40601</v>
      </c>
      <c r="C125" s="8" t="s">
        <v>135</v>
      </c>
      <c r="D125" s="9" t="s">
        <v>136</v>
      </c>
      <c r="E125" s="7" t="str">
        <f>"罗婧"</f>
        <v>罗婧</v>
      </c>
      <c r="F125" s="7" t="str">
        <f t="shared" ref="F125:F127" si="31">"女"</f>
        <v>女</v>
      </c>
      <c r="G125" s="10"/>
    </row>
    <row r="126" customHeight="1" spans="1:7">
      <c r="A126" s="7">
        <v>124</v>
      </c>
      <c r="B126" s="7" t="str">
        <f t="shared" si="30"/>
        <v>40601</v>
      </c>
      <c r="C126" s="8" t="s">
        <v>135</v>
      </c>
      <c r="D126" s="9" t="s">
        <v>137</v>
      </c>
      <c r="E126" s="7" t="str">
        <f>"鲁妍"</f>
        <v>鲁妍</v>
      </c>
      <c r="F126" s="7" t="str">
        <f t="shared" si="31"/>
        <v>女</v>
      </c>
      <c r="G126" s="10"/>
    </row>
    <row r="127" customHeight="1" spans="1:7">
      <c r="A127" s="7">
        <v>125</v>
      </c>
      <c r="B127" s="7" t="str">
        <f t="shared" si="30"/>
        <v>40601</v>
      </c>
      <c r="C127" s="8" t="s">
        <v>135</v>
      </c>
      <c r="D127" s="9" t="s">
        <v>138</v>
      </c>
      <c r="E127" s="7" t="str">
        <f>"李秋香"</f>
        <v>李秋香</v>
      </c>
      <c r="F127" s="7" t="str">
        <f t="shared" si="31"/>
        <v>女</v>
      </c>
      <c r="G127" s="10"/>
    </row>
    <row r="128" customHeight="1" spans="1:7">
      <c r="A128" s="7">
        <v>126</v>
      </c>
      <c r="B128" s="7" t="str">
        <f t="shared" si="30"/>
        <v>40601</v>
      </c>
      <c r="C128" s="8" t="s">
        <v>135</v>
      </c>
      <c r="D128" s="9" t="s">
        <v>139</v>
      </c>
      <c r="E128" s="7" t="str">
        <f>"朱乐东"</f>
        <v>朱乐东</v>
      </c>
      <c r="F128" s="7" t="str">
        <f t="shared" si="29"/>
        <v>男</v>
      </c>
      <c r="G128" s="10"/>
    </row>
    <row r="129" customHeight="1" spans="1:7">
      <c r="A129" s="7">
        <v>127</v>
      </c>
      <c r="B129" s="7" t="str">
        <f t="shared" si="30"/>
        <v>40601</v>
      </c>
      <c r="C129" s="8" t="s">
        <v>135</v>
      </c>
      <c r="D129" s="9" t="s">
        <v>140</v>
      </c>
      <c r="E129" s="7" t="str">
        <f>"祝善平"</f>
        <v>祝善平</v>
      </c>
      <c r="F129" s="7" t="str">
        <f t="shared" si="29"/>
        <v>男</v>
      </c>
      <c r="G129" s="10"/>
    </row>
    <row r="130" customHeight="1" spans="1:7">
      <c r="A130" s="7">
        <v>128</v>
      </c>
      <c r="B130" s="7" t="str">
        <f t="shared" si="30"/>
        <v>40601</v>
      </c>
      <c r="C130" s="8" t="s">
        <v>135</v>
      </c>
      <c r="D130" s="9" t="s">
        <v>141</v>
      </c>
      <c r="E130" s="7" t="str">
        <f>"余文丽"</f>
        <v>余文丽</v>
      </c>
      <c r="F130" s="7" t="str">
        <f t="shared" ref="F130:F136" si="32">"女"</f>
        <v>女</v>
      </c>
      <c r="G130" s="10"/>
    </row>
    <row r="131" customHeight="1" spans="1:7">
      <c r="A131" s="7">
        <v>129</v>
      </c>
      <c r="B131" s="7" t="str">
        <f t="shared" si="30"/>
        <v>40601</v>
      </c>
      <c r="C131" s="8" t="s">
        <v>135</v>
      </c>
      <c r="D131" s="9" t="s">
        <v>142</v>
      </c>
      <c r="E131" s="7" t="str">
        <f>"程智慧"</f>
        <v>程智慧</v>
      </c>
      <c r="F131" s="7" t="str">
        <f t="shared" si="32"/>
        <v>女</v>
      </c>
      <c r="G131" s="10"/>
    </row>
    <row r="132" customHeight="1" spans="1:7">
      <c r="A132" s="7">
        <v>130</v>
      </c>
      <c r="B132" s="7" t="str">
        <f t="shared" si="30"/>
        <v>40601</v>
      </c>
      <c r="C132" s="8" t="s">
        <v>135</v>
      </c>
      <c r="D132" s="9" t="s">
        <v>143</v>
      </c>
      <c r="E132" s="7" t="str">
        <f>"郭稳"</f>
        <v>郭稳</v>
      </c>
      <c r="F132" s="7" t="str">
        <f t="shared" ref="F132:F137" si="33">"男"</f>
        <v>男</v>
      </c>
      <c r="G132" s="10"/>
    </row>
    <row r="133" customHeight="1" spans="1:7">
      <c r="A133" s="7">
        <v>131</v>
      </c>
      <c r="B133" s="7" t="str">
        <f t="shared" si="30"/>
        <v>40601</v>
      </c>
      <c r="C133" s="8" t="s">
        <v>135</v>
      </c>
      <c r="D133" s="9" t="s">
        <v>144</v>
      </c>
      <c r="E133" s="7" t="str">
        <f>"李明"</f>
        <v>李明</v>
      </c>
      <c r="F133" s="7" t="str">
        <f t="shared" si="33"/>
        <v>男</v>
      </c>
      <c r="G133" s="10"/>
    </row>
    <row r="134" customHeight="1" spans="1:7">
      <c r="A134" s="7">
        <v>132</v>
      </c>
      <c r="B134" s="7" t="str">
        <f t="shared" si="30"/>
        <v>40601</v>
      </c>
      <c r="C134" s="8" t="s">
        <v>135</v>
      </c>
      <c r="D134" s="9" t="s">
        <v>145</v>
      </c>
      <c r="E134" s="7" t="str">
        <f>"陈娴"</f>
        <v>陈娴</v>
      </c>
      <c r="F134" s="7" t="str">
        <f t="shared" si="32"/>
        <v>女</v>
      </c>
      <c r="G134" s="10"/>
    </row>
    <row r="135" customHeight="1" spans="1:7">
      <c r="A135" s="7">
        <v>133</v>
      </c>
      <c r="B135" s="7" t="str">
        <f t="shared" si="30"/>
        <v>40601</v>
      </c>
      <c r="C135" s="8" t="s">
        <v>135</v>
      </c>
      <c r="D135" s="9" t="s">
        <v>146</v>
      </c>
      <c r="E135" s="7" t="str">
        <f>"高美凤"</f>
        <v>高美凤</v>
      </c>
      <c r="F135" s="7" t="str">
        <f t="shared" si="32"/>
        <v>女</v>
      </c>
      <c r="G135" s="10"/>
    </row>
    <row r="136" customHeight="1" spans="1:7">
      <c r="A136" s="7">
        <v>134</v>
      </c>
      <c r="B136" s="7" t="str">
        <f t="shared" si="30"/>
        <v>40601</v>
      </c>
      <c r="C136" s="8" t="s">
        <v>135</v>
      </c>
      <c r="D136" s="9" t="s">
        <v>147</v>
      </c>
      <c r="E136" s="7" t="str">
        <f>"曾利芸"</f>
        <v>曾利芸</v>
      </c>
      <c r="F136" s="7" t="str">
        <f t="shared" si="32"/>
        <v>女</v>
      </c>
      <c r="G136" s="10"/>
    </row>
    <row r="137" customHeight="1" spans="1:7">
      <c r="A137" s="7">
        <v>135</v>
      </c>
      <c r="B137" s="7" t="str">
        <f t="shared" si="30"/>
        <v>40601</v>
      </c>
      <c r="C137" s="8" t="s">
        <v>135</v>
      </c>
      <c r="D137" s="9" t="s">
        <v>148</v>
      </c>
      <c r="E137" s="7" t="str">
        <f>"林少旭"</f>
        <v>林少旭</v>
      </c>
      <c r="F137" s="7" t="str">
        <f t="shared" si="33"/>
        <v>男</v>
      </c>
      <c r="G137" s="10"/>
    </row>
    <row r="138" customHeight="1" spans="1:7">
      <c r="A138" s="7">
        <v>136</v>
      </c>
      <c r="B138" s="7" t="str">
        <f t="shared" si="30"/>
        <v>40601</v>
      </c>
      <c r="C138" s="8" t="s">
        <v>135</v>
      </c>
      <c r="D138" s="9" t="s">
        <v>149</v>
      </c>
      <c r="E138" s="7" t="str">
        <f>"崔红"</f>
        <v>崔红</v>
      </c>
      <c r="F138" s="7" t="str">
        <f t="shared" ref="F138:F144" si="34">"女"</f>
        <v>女</v>
      </c>
      <c r="G138" s="10"/>
    </row>
    <row r="139" customHeight="1" spans="1:7">
      <c r="A139" s="7">
        <v>137</v>
      </c>
      <c r="B139" s="7" t="str">
        <f t="shared" si="30"/>
        <v>40601</v>
      </c>
      <c r="C139" s="8" t="s">
        <v>135</v>
      </c>
      <c r="D139" s="9" t="s">
        <v>150</v>
      </c>
      <c r="E139" s="7" t="str">
        <f>"王亦涵"</f>
        <v>王亦涵</v>
      </c>
      <c r="F139" s="7" t="str">
        <f t="shared" si="34"/>
        <v>女</v>
      </c>
      <c r="G139" s="10"/>
    </row>
    <row r="140" customHeight="1" spans="1:7">
      <c r="A140" s="7">
        <v>138</v>
      </c>
      <c r="B140" s="7" t="str">
        <f t="shared" si="30"/>
        <v>40601</v>
      </c>
      <c r="C140" s="8" t="s">
        <v>135</v>
      </c>
      <c r="D140" s="9" t="s">
        <v>151</v>
      </c>
      <c r="E140" s="7" t="str">
        <f>"杨晶晶"</f>
        <v>杨晶晶</v>
      </c>
      <c r="F140" s="7" t="str">
        <f t="shared" si="34"/>
        <v>女</v>
      </c>
      <c r="G140" s="10"/>
    </row>
    <row r="141" customHeight="1" spans="1:7">
      <c r="A141" s="7">
        <v>139</v>
      </c>
      <c r="B141" s="7" t="str">
        <f t="shared" si="30"/>
        <v>40601</v>
      </c>
      <c r="C141" s="8" t="s">
        <v>135</v>
      </c>
      <c r="D141" s="9" t="s">
        <v>152</v>
      </c>
      <c r="E141" s="7" t="str">
        <f>"孙珍"</f>
        <v>孙珍</v>
      </c>
      <c r="F141" s="7" t="str">
        <f t="shared" si="34"/>
        <v>女</v>
      </c>
      <c r="G141" s="10"/>
    </row>
    <row r="142" customHeight="1" spans="1:7">
      <c r="A142" s="7">
        <v>140</v>
      </c>
      <c r="B142" s="7" t="str">
        <f t="shared" si="30"/>
        <v>40601</v>
      </c>
      <c r="C142" s="8" t="s">
        <v>135</v>
      </c>
      <c r="D142" s="9" t="s">
        <v>153</v>
      </c>
      <c r="E142" s="7" t="str">
        <f>"高子晴"</f>
        <v>高子晴</v>
      </c>
      <c r="F142" s="7" t="str">
        <f t="shared" si="34"/>
        <v>女</v>
      </c>
      <c r="G142" s="10"/>
    </row>
    <row r="143" customHeight="1" spans="1:7">
      <c r="A143" s="7">
        <v>141</v>
      </c>
      <c r="B143" s="7" t="str">
        <f t="shared" si="30"/>
        <v>40601</v>
      </c>
      <c r="C143" s="8" t="s">
        <v>135</v>
      </c>
      <c r="D143" s="9" t="s">
        <v>154</v>
      </c>
      <c r="E143" s="7" t="str">
        <f>"孙婉婷"</f>
        <v>孙婉婷</v>
      </c>
      <c r="F143" s="7" t="str">
        <f t="shared" si="34"/>
        <v>女</v>
      </c>
      <c r="G143" s="10"/>
    </row>
    <row r="144" customHeight="1" spans="1:7">
      <c r="A144" s="7">
        <v>142</v>
      </c>
      <c r="B144" s="7" t="str">
        <f t="shared" si="30"/>
        <v>40601</v>
      </c>
      <c r="C144" s="8" t="s">
        <v>135</v>
      </c>
      <c r="D144" s="9" t="s">
        <v>155</v>
      </c>
      <c r="E144" s="7" t="str">
        <f>"余雅亭"</f>
        <v>余雅亭</v>
      </c>
      <c r="F144" s="7" t="str">
        <f t="shared" si="34"/>
        <v>女</v>
      </c>
      <c r="G144" s="10"/>
    </row>
    <row r="145" customHeight="1" spans="1:7">
      <c r="A145" s="7">
        <v>143</v>
      </c>
      <c r="B145" s="7" t="str">
        <f t="shared" si="30"/>
        <v>40601</v>
      </c>
      <c r="C145" s="8" t="s">
        <v>135</v>
      </c>
      <c r="D145" s="9" t="s">
        <v>156</v>
      </c>
      <c r="E145" s="7" t="str">
        <f>"张典勇"</f>
        <v>张典勇</v>
      </c>
      <c r="F145" s="7" t="str">
        <f>"男"</f>
        <v>男</v>
      </c>
      <c r="G145" s="10"/>
    </row>
    <row r="146" customHeight="1" spans="1:7">
      <c r="A146" s="7">
        <v>144</v>
      </c>
      <c r="B146" s="7" t="str">
        <f t="shared" si="30"/>
        <v>40601</v>
      </c>
      <c r="C146" s="8" t="s">
        <v>135</v>
      </c>
      <c r="D146" s="9" t="s">
        <v>157</v>
      </c>
      <c r="E146" s="7" t="str">
        <f>"李一"</f>
        <v>李一</v>
      </c>
      <c r="F146" s="7" t="str">
        <f t="shared" ref="F146:F148" si="35">"女"</f>
        <v>女</v>
      </c>
      <c r="G146" s="10"/>
    </row>
    <row r="147" customHeight="1" spans="1:7">
      <c r="A147" s="7">
        <v>145</v>
      </c>
      <c r="B147" s="7" t="str">
        <f t="shared" si="30"/>
        <v>40601</v>
      </c>
      <c r="C147" s="8" t="s">
        <v>135</v>
      </c>
      <c r="D147" s="9" t="s">
        <v>158</v>
      </c>
      <c r="E147" s="7" t="str">
        <f>"向美玲"</f>
        <v>向美玲</v>
      </c>
      <c r="F147" s="7" t="str">
        <f t="shared" si="35"/>
        <v>女</v>
      </c>
      <c r="G147" s="10"/>
    </row>
    <row r="148" customHeight="1" spans="1:7">
      <c r="A148" s="7">
        <v>146</v>
      </c>
      <c r="B148" s="7" t="str">
        <f t="shared" si="30"/>
        <v>40601</v>
      </c>
      <c r="C148" s="8" t="s">
        <v>135</v>
      </c>
      <c r="D148" s="9" t="s">
        <v>159</v>
      </c>
      <c r="E148" s="7" t="str">
        <f>"曹会霞"</f>
        <v>曹会霞</v>
      </c>
      <c r="F148" s="7" t="str">
        <f t="shared" si="35"/>
        <v>女</v>
      </c>
      <c r="G148" s="10"/>
    </row>
    <row r="149" customHeight="1" spans="1:7">
      <c r="A149" s="7">
        <v>147</v>
      </c>
      <c r="B149" s="7" t="str">
        <f t="shared" si="30"/>
        <v>40601</v>
      </c>
      <c r="C149" s="8" t="s">
        <v>135</v>
      </c>
      <c r="D149" s="9" t="s">
        <v>160</v>
      </c>
      <c r="E149" s="7" t="str">
        <f>"曾清华"</f>
        <v>曾清华</v>
      </c>
      <c r="F149" s="7" t="str">
        <f>"男"</f>
        <v>男</v>
      </c>
      <c r="G149" s="10"/>
    </row>
    <row r="150" customHeight="1" spans="1:7">
      <c r="A150" s="7">
        <v>148</v>
      </c>
      <c r="B150" s="7" t="str">
        <f t="shared" si="30"/>
        <v>40601</v>
      </c>
      <c r="C150" s="8" t="s">
        <v>135</v>
      </c>
      <c r="D150" s="9" t="s">
        <v>161</v>
      </c>
      <c r="E150" s="7" t="str">
        <f>"胡梦丹"</f>
        <v>胡梦丹</v>
      </c>
      <c r="F150" s="7" t="str">
        <f t="shared" ref="F150:F153" si="36">"女"</f>
        <v>女</v>
      </c>
      <c r="G150" s="10"/>
    </row>
    <row r="151" customHeight="1" spans="1:7">
      <c r="A151" s="7">
        <v>149</v>
      </c>
      <c r="B151" s="7" t="str">
        <f t="shared" si="30"/>
        <v>40601</v>
      </c>
      <c r="C151" s="8" t="s">
        <v>135</v>
      </c>
      <c r="D151" s="9" t="s">
        <v>162</v>
      </c>
      <c r="E151" s="7" t="str">
        <f>"马婷"</f>
        <v>马婷</v>
      </c>
      <c r="F151" s="7" t="str">
        <f t="shared" si="36"/>
        <v>女</v>
      </c>
      <c r="G151" s="10"/>
    </row>
    <row r="152" customHeight="1" spans="1:7">
      <c r="A152" s="7">
        <v>150</v>
      </c>
      <c r="B152" s="7" t="str">
        <f t="shared" si="30"/>
        <v>40601</v>
      </c>
      <c r="C152" s="8" t="s">
        <v>135</v>
      </c>
      <c r="D152" s="9" t="s">
        <v>163</v>
      </c>
      <c r="E152" s="7" t="str">
        <f>"刘园"</f>
        <v>刘园</v>
      </c>
      <c r="F152" s="7" t="str">
        <f t="shared" si="36"/>
        <v>女</v>
      </c>
      <c r="G152" s="10"/>
    </row>
    <row r="153" customHeight="1" spans="1:7">
      <c r="A153" s="7">
        <v>151</v>
      </c>
      <c r="B153" s="7" t="str">
        <f t="shared" si="30"/>
        <v>40601</v>
      </c>
      <c r="C153" s="8" t="s">
        <v>135</v>
      </c>
      <c r="D153" s="9" t="s">
        <v>164</v>
      </c>
      <c r="E153" s="7" t="str">
        <f>"林宇航"</f>
        <v>林宇航</v>
      </c>
      <c r="F153" s="7" t="str">
        <f t="shared" si="36"/>
        <v>女</v>
      </c>
      <c r="G153" s="10"/>
    </row>
    <row r="154" customHeight="1" spans="1:7">
      <c r="A154" s="7">
        <v>152</v>
      </c>
      <c r="B154" s="7" t="str">
        <f t="shared" si="30"/>
        <v>40601</v>
      </c>
      <c r="C154" s="8" t="s">
        <v>135</v>
      </c>
      <c r="D154" s="9" t="s">
        <v>165</v>
      </c>
      <c r="E154" s="7" t="str">
        <f>"廖志伟"</f>
        <v>廖志伟</v>
      </c>
      <c r="F154" s="7" t="str">
        <f t="shared" ref="F154:F159" si="37">"男"</f>
        <v>男</v>
      </c>
      <c r="G154" s="10"/>
    </row>
    <row r="155" customHeight="1" spans="1:7">
      <c r="A155" s="7">
        <v>153</v>
      </c>
      <c r="B155" s="7" t="str">
        <f t="shared" si="30"/>
        <v>40601</v>
      </c>
      <c r="C155" s="8" t="s">
        <v>135</v>
      </c>
      <c r="D155" s="9" t="s">
        <v>166</v>
      </c>
      <c r="E155" s="7" t="str">
        <f>"秦欣玮"</f>
        <v>秦欣玮</v>
      </c>
      <c r="F155" s="7" t="str">
        <f>"女"</f>
        <v>女</v>
      </c>
      <c r="G155" s="10"/>
    </row>
    <row r="156" customHeight="1" spans="1:7">
      <c r="A156" s="7">
        <v>154</v>
      </c>
      <c r="B156" s="7" t="str">
        <f t="shared" si="30"/>
        <v>40601</v>
      </c>
      <c r="C156" s="8" t="s">
        <v>135</v>
      </c>
      <c r="D156" s="9" t="s">
        <v>167</v>
      </c>
      <c r="E156" s="7" t="str">
        <f>"李伟长"</f>
        <v>李伟长</v>
      </c>
      <c r="F156" s="7" t="str">
        <f t="shared" si="37"/>
        <v>男</v>
      </c>
      <c r="G156" s="10"/>
    </row>
    <row r="157" customHeight="1" spans="1:7">
      <c r="A157" s="7">
        <v>155</v>
      </c>
      <c r="B157" s="7" t="str">
        <f t="shared" si="30"/>
        <v>40601</v>
      </c>
      <c r="C157" s="8" t="s">
        <v>135</v>
      </c>
      <c r="D157" s="9" t="s">
        <v>168</v>
      </c>
      <c r="E157" s="7" t="str">
        <f>"吴松"</f>
        <v>吴松</v>
      </c>
      <c r="F157" s="7" t="str">
        <f t="shared" si="37"/>
        <v>男</v>
      </c>
      <c r="G157" s="10"/>
    </row>
    <row r="158" customHeight="1" spans="1:7">
      <c r="A158" s="7">
        <v>156</v>
      </c>
      <c r="B158" s="7" t="str">
        <f t="shared" si="30"/>
        <v>40601</v>
      </c>
      <c r="C158" s="8" t="s">
        <v>135</v>
      </c>
      <c r="D158" s="9" t="s">
        <v>169</v>
      </c>
      <c r="E158" s="7" t="str">
        <f>"刘时轩"</f>
        <v>刘时轩</v>
      </c>
      <c r="F158" s="7" t="str">
        <f t="shared" si="37"/>
        <v>男</v>
      </c>
      <c r="G158" s="10"/>
    </row>
    <row r="159" customHeight="1" spans="1:7">
      <c r="A159" s="7">
        <v>157</v>
      </c>
      <c r="B159" s="7" t="str">
        <f t="shared" si="30"/>
        <v>40601</v>
      </c>
      <c r="C159" s="8" t="s">
        <v>135</v>
      </c>
      <c r="D159" s="9" t="s">
        <v>170</v>
      </c>
      <c r="E159" s="7" t="str">
        <f>"郭偲"</f>
        <v>郭偲</v>
      </c>
      <c r="F159" s="7" t="str">
        <f t="shared" si="37"/>
        <v>男</v>
      </c>
      <c r="G159" s="10"/>
    </row>
    <row r="160" customHeight="1" spans="1:7">
      <c r="A160" s="7">
        <v>158</v>
      </c>
      <c r="B160" s="7" t="str">
        <f t="shared" si="30"/>
        <v>40601</v>
      </c>
      <c r="C160" s="8" t="s">
        <v>135</v>
      </c>
      <c r="D160" s="9" t="s">
        <v>171</v>
      </c>
      <c r="E160" s="7" t="str">
        <f>"金鑫"</f>
        <v>金鑫</v>
      </c>
      <c r="F160" s="7" t="str">
        <f t="shared" ref="F160:F168" si="38">"女"</f>
        <v>女</v>
      </c>
      <c r="G160" s="10"/>
    </row>
    <row r="161" customHeight="1" spans="1:7">
      <c r="A161" s="7">
        <v>159</v>
      </c>
      <c r="B161" s="7" t="str">
        <f t="shared" si="30"/>
        <v>40601</v>
      </c>
      <c r="C161" s="8" t="s">
        <v>135</v>
      </c>
      <c r="D161" s="9" t="s">
        <v>172</v>
      </c>
      <c r="E161" s="7" t="str">
        <f>"王星瑶"</f>
        <v>王星瑶</v>
      </c>
      <c r="F161" s="7" t="str">
        <f t="shared" si="38"/>
        <v>女</v>
      </c>
      <c r="G161" s="10"/>
    </row>
    <row r="162" customHeight="1" spans="1:7">
      <c r="A162" s="7">
        <v>160</v>
      </c>
      <c r="B162" s="7" t="str">
        <f t="shared" si="30"/>
        <v>40601</v>
      </c>
      <c r="C162" s="8" t="s">
        <v>135</v>
      </c>
      <c r="D162" s="9" t="s">
        <v>173</v>
      </c>
      <c r="E162" s="7" t="str">
        <f>"孙雯怡"</f>
        <v>孙雯怡</v>
      </c>
      <c r="F162" s="7" t="str">
        <f t="shared" si="38"/>
        <v>女</v>
      </c>
      <c r="G162" s="10"/>
    </row>
    <row r="163" customHeight="1" spans="1:7">
      <c r="A163" s="7">
        <v>161</v>
      </c>
      <c r="B163" s="7" t="str">
        <f t="shared" si="30"/>
        <v>40601</v>
      </c>
      <c r="C163" s="8" t="s">
        <v>135</v>
      </c>
      <c r="D163" s="9" t="s">
        <v>174</v>
      </c>
      <c r="E163" s="7" t="str">
        <f>"吴倩"</f>
        <v>吴倩</v>
      </c>
      <c r="F163" s="7" t="str">
        <f t="shared" si="38"/>
        <v>女</v>
      </c>
      <c r="G163" s="10"/>
    </row>
    <row r="164" customHeight="1" spans="1:7">
      <c r="A164" s="7">
        <v>162</v>
      </c>
      <c r="B164" s="7" t="str">
        <f t="shared" si="30"/>
        <v>40601</v>
      </c>
      <c r="C164" s="8" t="s">
        <v>135</v>
      </c>
      <c r="D164" s="9" t="s">
        <v>175</v>
      </c>
      <c r="E164" s="7" t="str">
        <f>"朱鸣菲"</f>
        <v>朱鸣菲</v>
      </c>
      <c r="F164" s="7" t="str">
        <f t="shared" si="38"/>
        <v>女</v>
      </c>
      <c r="G164" s="10"/>
    </row>
    <row r="165" customHeight="1" spans="1:7">
      <c r="A165" s="7">
        <v>163</v>
      </c>
      <c r="B165" s="7" t="str">
        <f t="shared" ref="B165:B168" si="39">"40701"</f>
        <v>40701</v>
      </c>
      <c r="C165" s="8" t="s">
        <v>176</v>
      </c>
      <c r="D165" s="9" t="s">
        <v>177</v>
      </c>
      <c r="E165" s="7" t="str">
        <f>"牟欢"</f>
        <v>牟欢</v>
      </c>
      <c r="F165" s="7" t="str">
        <f t="shared" si="38"/>
        <v>女</v>
      </c>
      <c r="G165" s="10"/>
    </row>
    <row r="166" customHeight="1" spans="1:7">
      <c r="A166" s="7">
        <v>164</v>
      </c>
      <c r="B166" s="7" t="str">
        <f t="shared" si="39"/>
        <v>40701</v>
      </c>
      <c r="C166" s="8" t="s">
        <v>176</v>
      </c>
      <c r="D166" s="9" t="s">
        <v>178</v>
      </c>
      <c r="E166" s="7" t="str">
        <f>"谢萱"</f>
        <v>谢萱</v>
      </c>
      <c r="F166" s="7" t="str">
        <f t="shared" si="38"/>
        <v>女</v>
      </c>
      <c r="G166" s="10"/>
    </row>
    <row r="167" customHeight="1" spans="1:7">
      <c r="A167" s="7">
        <v>165</v>
      </c>
      <c r="B167" s="7" t="str">
        <f t="shared" si="39"/>
        <v>40701</v>
      </c>
      <c r="C167" s="8" t="s">
        <v>176</v>
      </c>
      <c r="D167" s="9" t="s">
        <v>179</v>
      </c>
      <c r="E167" s="7" t="str">
        <f>"曹恬鑫"</f>
        <v>曹恬鑫</v>
      </c>
      <c r="F167" s="7" t="str">
        <f t="shared" si="38"/>
        <v>女</v>
      </c>
      <c r="G167" s="10"/>
    </row>
    <row r="168" customHeight="1" spans="1:7">
      <c r="A168" s="7">
        <v>166</v>
      </c>
      <c r="B168" s="7" t="str">
        <f t="shared" si="39"/>
        <v>40701</v>
      </c>
      <c r="C168" s="8" t="s">
        <v>176</v>
      </c>
      <c r="D168" s="9" t="s">
        <v>180</v>
      </c>
      <c r="E168" s="7" t="str">
        <f>"王杰"</f>
        <v>王杰</v>
      </c>
      <c r="F168" s="7" t="str">
        <f t="shared" si="38"/>
        <v>女</v>
      </c>
      <c r="G168" s="10"/>
    </row>
    <row r="169" customHeight="1" spans="1:7">
      <c r="A169" s="7">
        <v>167</v>
      </c>
      <c r="B169" s="7" t="str">
        <f t="shared" ref="B169:B229" si="40">"40801"</f>
        <v>40801</v>
      </c>
      <c r="C169" s="8" t="s">
        <v>181</v>
      </c>
      <c r="D169" s="9" t="s">
        <v>182</v>
      </c>
      <c r="E169" s="7" t="str">
        <f>"钱云杰"</f>
        <v>钱云杰</v>
      </c>
      <c r="F169" s="7" t="str">
        <f>"男"</f>
        <v>男</v>
      </c>
      <c r="G169" s="10"/>
    </row>
    <row r="170" customHeight="1" spans="1:7">
      <c r="A170" s="7">
        <v>168</v>
      </c>
      <c r="B170" s="7" t="str">
        <f t="shared" si="40"/>
        <v>40801</v>
      </c>
      <c r="C170" s="8" t="s">
        <v>181</v>
      </c>
      <c r="D170" s="9" t="s">
        <v>183</v>
      </c>
      <c r="E170" s="7" t="str">
        <f>"万田景"</f>
        <v>万田景</v>
      </c>
      <c r="F170" s="7" t="str">
        <f>"男"</f>
        <v>男</v>
      </c>
      <c r="G170" s="10"/>
    </row>
    <row r="171" customHeight="1" spans="1:7">
      <c r="A171" s="7">
        <v>169</v>
      </c>
      <c r="B171" s="7" t="str">
        <f t="shared" si="40"/>
        <v>40801</v>
      </c>
      <c r="C171" s="8" t="s">
        <v>181</v>
      </c>
      <c r="D171" s="9" t="s">
        <v>184</v>
      </c>
      <c r="E171" s="7" t="str">
        <f>"张井"</f>
        <v>张井</v>
      </c>
      <c r="F171" s="7" t="str">
        <f t="shared" ref="F171:F175" si="41">"女"</f>
        <v>女</v>
      </c>
      <c r="G171" s="10"/>
    </row>
    <row r="172" customHeight="1" spans="1:7">
      <c r="A172" s="7">
        <v>170</v>
      </c>
      <c r="B172" s="7" t="str">
        <f t="shared" si="40"/>
        <v>40801</v>
      </c>
      <c r="C172" s="8" t="s">
        <v>181</v>
      </c>
      <c r="D172" s="9" t="s">
        <v>185</v>
      </c>
      <c r="E172" s="7" t="str">
        <f>"张一昕"</f>
        <v>张一昕</v>
      </c>
      <c r="F172" s="7" t="str">
        <f t="shared" si="41"/>
        <v>女</v>
      </c>
      <c r="G172" s="10"/>
    </row>
    <row r="173" customHeight="1" spans="1:7">
      <c r="A173" s="7">
        <v>171</v>
      </c>
      <c r="B173" s="7" t="str">
        <f t="shared" si="40"/>
        <v>40801</v>
      </c>
      <c r="C173" s="8" t="s">
        <v>181</v>
      </c>
      <c r="D173" s="9" t="s">
        <v>186</v>
      </c>
      <c r="E173" s="7" t="str">
        <f>"韩思慧"</f>
        <v>韩思慧</v>
      </c>
      <c r="F173" s="7" t="str">
        <f t="shared" si="41"/>
        <v>女</v>
      </c>
      <c r="G173" s="10"/>
    </row>
    <row r="174" customHeight="1" spans="1:7">
      <c r="A174" s="7">
        <v>172</v>
      </c>
      <c r="B174" s="7" t="str">
        <f t="shared" si="40"/>
        <v>40801</v>
      </c>
      <c r="C174" s="8" t="s">
        <v>181</v>
      </c>
      <c r="D174" s="9" t="s">
        <v>187</v>
      </c>
      <c r="E174" s="7" t="str">
        <f>"廖丹艺"</f>
        <v>廖丹艺</v>
      </c>
      <c r="F174" s="7" t="str">
        <f t="shared" si="41"/>
        <v>女</v>
      </c>
      <c r="G174" s="10"/>
    </row>
    <row r="175" customHeight="1" spans="1:7">
      <c r="A175" s="7">
        <v>173</v>
      </c>
      <c r="B175" s="7" t="str">
        <f t="shared" si="40"/>
        <v>40801</v>
      </c>
      <c r="C175" s="8" t="s">
        <v>181</v>
      </c>
      <c r="D175" s="9" t="s">
        <v>188</v>
      </c>
      <c r="E175" s="7" t="str">
        <f>"宋丽芳"</f>
        <v>宋丽芳</v>
      </c>
      <c r="F175" s="7" t="str">
        <f t="shared" si="41"/>
        <v>女</v>
      </c>
      <c r="G175" s="10"/>
    </row>
    <row r="176" customHeight="1" spans="1:7">
      <c r="A176" s="7">
        <v>174</v>
      </c>
      <c r="B176" s="7" t="str">
        <f t="shared" si="40"/>
        <v>40801</v>
      </c>
      <c r="C176" s="8" t="s">
        <v>181</v>
      </c>
      <c r="D176" s="9" t="s">
        <v>189</v>
      </c>
      <c r="E176" s="7" t="str">
        <f>"谭耀"</f>
        <v>谭耀</v>
      </c>
      <c r="F176" s="7" t="str">
        <f>"男"</f>
        <v>男</v>
      </c>
      <c r="G176" s="10"/>
    </row>
    <row r="177" customHeight="1" spans="1:7">
      <c r="A177" s="7">
        <v>175</v>
      </c>
      <c r="B177" s="7" t="str">
        <f t="shared" si="40"/>
        <v>40801</v>
      </c>
      <c r="C177" s="8" t="s">
        <v>181</v>
      </c>
      <c r="D177" s="9" t="s">
        <v>190</v>
      </c>
      <c r="E177" s="7" t="str">
        <f>"柳奥星"</f>
        <v>柳奥星</v>
      </c>
      <c r="F177" s="7" t="str">
        <f t="shared" ref="F177:F183" si="42">"女"</f>
        <v>女</v>
      </c>
      <c r="G177" s="10"/>
    </row>
    <row r="178" customHeight="1" spans="1:7">
      <c r="A178" s="7">
        <v>176</v>
      </c>
      <c r="B178" s="7" t="str">
        <f t="shared" si="40"/>
        <v>40801</v>
      </c>
      <c r="C178" s="8" t="s">
        <v>181</v>
      </c>
      <c r="D178" s="9" t="s">
        <v>191</v>
      </c>
      <c r="E178" s="7" t="str">
        <f>"张华清"</f>
        <v>张华清</v>
      </c>
      <c r="F178" s="7" t="str">
        <f t="shared" si="42"/>
        <v>女</v>
      </c>
      <c r="G178" s="10"/>
    </row>
    <row r="179" customHeight="1" spans="1:7">
      <c r="A179" s="7">
        <v>177</v>
      </c>
      <c r="B179" s="7" t="str">
        <f t="shared" si="40"/>
        <v>40801</v>
      </c>
      <c r="C179" s="8" t="s">
        <v>181</v>
      </c>
      <c r="D179" s="9" t="s">
        <v>192</v>
      </c>
      <c r="E179" s="7" t="str">
        <f>"马文明"</f>
        <v>马文明</v>
      </c>
      <c r="F179" s="7" t="str">
        <f>"男"</f>
        <v>男</v>
      </c>
      <c r="G179" s="10"/>
    </row>
    <row r="180" customHeight="1" spans="1:7">
      <c r="A180" s="7">
        <v>178</v>
      </c>
      <c r="B180" s="7" t="str">
        <f t="shared" si="40"/>
        <v>40801</v>
      </c>
      <c r="C180" s="8" t="s">
        <v>181</v>
      </c>
      <c r="D180" s="9" t="s">
        <v>193</v>
      </c>
      <c r="E180" s="7" t="str">
        <f>"牟恬薇"</f>
        <v>牟恬薇</v>
      </c>
      <c r="F180" s="7" t="str">
        <f t="shared" si="42"/>
        <v>女</v>
      </c>
      <c r="G180" s="10"/>
    </row>
    <row r="181" customHeight="1" spans="1:7">
      <c r="A181" s="7">
        <v>179</v>
      </c>
      <c r="B181" s="7" t="str">
        <f t="shared" si="40"/>
        <v>40801</v>
      </c>
      <c r="C181" s="8" t="s">
        <v>181</v>
      </c>
      <c r="D181" s="9" t="s">
        <v>194</v>
      </c>
      <c r="E181" s="7" t="str">
        <f>"程晶"</f>
        <v>程晶</v>
      </c>
      <c r="F181" s="7" t="str">
        <f t="shared" si="42"/>
        <v>女</v>
      </c>
      <c r="G181" s="10"/>
    </row>
    <row r="182" customHeight="1" spans="1:7">
      <c r="A182" s="7">
        <v>180</v>
      </c>
      <c r="B182" s="7" t="str">
        <f t="shared" si="40"/>
        <v>40801</v>
      </c>
      <c r="C182" s="8" t="s">
        <v>181</v>
      </c>
      <c r="D182" s="9" t="s">
        <v>195</v>
      </c>
      <c r="E182" s="7" t="str">
        <f>"丁彦瑜"</f>
        <v>丁彦瑜</v>
      </c>
      <c r="F182" s="7" t="str">
        <f t="shared" si="42"/>
        <v>女</v>
      </c>
      <c r="G182" s="10"/>
    </row>
    <row r="183" customHeight="1" spans="1:7">
      <c r="A183" s="7">
        <v>181</v>
      </c>
      <c r="B183" s="7" t="str">
        <f t="shared" si="40"/>
        <v>40801</v>
      </c>
      <c r="C183" s="8" t="s">
        <v>181</v>
      </c>
      <c r="D183" s="9" t="s">
        <v>196</v>
      </c>
      <c r="E183" s="7" t="str">
        <f>"徐凤"</f>
        <v>徐凤</v>
      </c>
      <c r="F183" s="7" t="str">
        <f t="shared" si="42"/>
        <v>女</v>
      </c>
      <c r="G183" s="10"/>
    </row>
    <row r="184" customHeight="1" spans="1:7">
      <c r="A184" s="7">
        <v>182</v>
      </c>
      <c r="B184" s="7" t="str">
        <f t="shared" si="40"/>
        <v>40801</v>
      </c>
      <c r="C184" s="8" t="s">
        <v>181</v>
      </c>
      <c r="D184" s="9" t="s">
        <v>197</v>
      </c>
      <c r="E184" s="7" t="str">
        <f>"杨富雯"</f>
        <v>杨富雯</v>
      </c>
      <c r="F184" s="7" t="str">
        <f>"男"</f>
        <v>男</v>
      </c>
      <c r="G184" s="10"/>
    </row>
    <row r="185" customHeight="1" spans="1:7">
      <c r="A185" s="7">
        <v>183</v>
      </c>
      <c r="B185" s="7" t="str">
        <f t="shared" si="40"/>
        <v>40801</v>
      </c>
      <c r="C185" s="8" t="s">
        <v>181</v>
      </c>
      <c r="D185" s="9" t="s">
        <v>198</v>
      </c>
      <c r="E185" s="7" t="str">
        <f>"林阳"</f>
        <v>林阳</v>
      </c>
      <c r="F185" s="7" t="str">
        <f t="shared" ref="F185:F189" si="43">"女"</f>
        <v>女</v>
      </c>
      <c r="G185" s="10"/>
    </row>
    <row r="186" customHeight="1" spans="1:7">
      <c r="A186" s="7">
        <v>184</v>
      </c>
      <c r="B186" s="7" t="str">
        <f t="shared" si="40"/>
        <v>40801</v>
      </c>
      <c r="C186" s="8" t="s">
        <v>181</v>
      </c>
      <c r="D186" s="9" t="s">
        <v>199</v>
      </c>
      <c r="E186" s="7" t="str">
        <f>"杨鑫"</f>
        <v>杨鑫</v>
      </c>
      <c r="F186" s="7" t="str">
        <f t="shared" si="43"/>
        <v>女</v>
      </c>
      <c r="G186" s="10"/>
    </row>
    <row r="187" customHeight="1" spans="1:7">
      <c r="A187" s="7">
        <v>185</v>
      </c>
      <c r="B187" s="7" t="str">
        <f t="shared" si="40"/>
        <v>40801</v>
      </c>
      <c r="C187" s="8" t="s">
        <v>181</v>
      </c>
      <c r="D187" s="9" t="s">
        <v>200</v>
      </c>
      <c r="E187" s="7" t="str">
        <f>"罗尹伶"</f>
        <v>罗尹伶</v>
      </c>
      <c r="F187" s="7" t="str">
        <f t="shared" si="43"/>
        <v>女</v>
      </c>
      <c r="G187" s="10"/>
    </row>
    <row r="188" customHeight="1" spans="1:7">
      <c r="A188" s="7">
        <v>186</v>
      </c>
      <c r="B188" s="7" t="str">
        <f t="shared" si="40"/>
        <v>40801</v>
      </c>
      <c r="C188" s="8" t="s">
        <v>181</v>
      </c>
      <c r="D188" s="9" t="s">
        <v>201</v>
      </c>
      <c r="E188" s="7" t="str">
        <f>"李镇杉"</f>
        <v>李镇杉</v>
      </c>
      <c r="F188" s="7" t="str">
        <f t="shared" si="43"/>
        <v>女</v>
      </c>
      <c r="G188" s="10"/>
    </row>
    <row r="189" customHeight="1" spans="1:7">
      <c r="A189" s="7">
        <v>187</v>
      </c>
      <c r="B189" s="7" t="str">
        <f t="shared" si="40"/>
        <v>40801</v>
      </c>
      <c r="C189" s="8" t="s">
        <v>181</v>
      </c>
      <c r="D189" s="9" t="s">
        <v>202</v>
      </c>
      <c r="E189" s="7" t="str">
        <f>"赵静"</f>
        <v>赵静</v>
      </c>
      <c r="F189" s="7" t="str">
        <f t="shared" si="43"/>
        <v>女</v>
      </c>
      <c r="G189" s="10"/>
    </row>
    <row r="190" customHeight="1" spans="1:7">
      <c r="A190" s="7">
        <v>188</v>
      </c>
      <c r="B190" s="7" t="str">
        <f t="shared" si="40"/>
        <v>40801</v>
      </c>
      <c r="C190" s="8" t="s">
        <v>181</v>
      </c>
      <c r="D190" s="9" t="s">
        <v>203</v>
      </c>
      <c r="E190" s="7" t="str">
        <f>"杨宇杰"</f>
        <v>杨宇杰</v>
      </c>
      <c r="F190" s="7" t="str">
        <f t="shared" ref="F190:F193" si="44">"男"</f>
        <v>男</v>
      </c>
      <c r="G190" s="10"/>
    </row>
    <row r="191" customHeight="1" spans="1:7">
      <c r="A191" s="7">
        <v>189</v>
      </c>
      <c r="B191" s="7" t="str">
        <f t="shared" si="40"/>
        <v>40801</v>
      </c>
      <c r="C191" s="8" t="s">
        <v>181</v>
      </c>
      <c r="D191" s="9" t="s">
        <v>204</v>
      </c>
      <c r="E191" s="7" t="str">
        <f>"霍明珠"</f>
        <v>霍明珠</v>
      </c>
      <c r="F191" s="7" t="str">
        <f t="shared" ref="F191:F195" si="45">"女"</f>
        <v>女</v>
      </c>
      <c r="G191" s="10"/>
    </row>
    <row r="192" customHeight="1" spans="1:7">
      <c r="A192" s="7">
        <v>190</v>
      </c>
      <c r="B192" s="7" t="str">
        <f t="shared" si="40"/>
        <v>40801</v>
      </c>
      <c r="C192" s="8" t="s">
        <v>181</v>
      </c>
      <c r="D192" s="9" t="s">
        <v>205</v>
      </c>
      <c r="E192" s="7" t="str">
        <f>"倪兴晨"</f>
        <v>倪兴晨</v>
      </c>
      <c r="F192" s="7" t="str">
        <f t="shared" si="44"/>
        <v>男</v>
      </c>
      <c r="G192" s="10"/>
    </row>
    <row r="193" customHeight="1" spans="1:7">
      <c r="A193" s="7">
        <v>191</v>
      </c>
      <c r="B193" s="7" t="str">
        <f t="shared" si="40"/>
        <v>40801</v>
      </c>
      <c r="C193" s="8" t="s">
        <v>181</v>
      </c>
      <c r="D193" s="9" t="s">
        <v>206</v>
      </c>
      <c r="E193" s="7" t="str">
        <f>"李凯"</f>
        <v>李凯</v>
      </c>
      <c r="F193" s="7" t="str">
        <f t="shared" si="44"/>
        <v>男</v>
      </c>
      <c r="G193" s="10"/>
    </row>
    <row r="194" customHeight="1" spans="1:7">
      <c r="A194" s="7">
        <v>192</v>
      </c>
      <c r="B194" s="7" t="str">
        <f t="shared" si="40"/>
        <v>40801</v>
      </c>
      <c r="C194" s="8" t="s">
        <v>181</v>
      </c>
      <c r="D194" s="9" t="s">
        <v>207</v>
      </c>
      <c r="E194" s="7" t="str">
        <f>"高佳"</f>
        <v>高佳</v>
      </c>
      <c r="F194" s="7" t="str">
        <f t="shared" si="45"/>
        <v>女</v>
      </c>
      <c r="G194" s="10"/>
    </row>
    <row r="195" customHeight="1" spans="1:7">
      <c r="A195" s="7">
        <v>193</v>
      </c>
      <c r="B195" s="7" t="str">
        <f t="shared" si="40"/>
        <v>40801</v>
      </c>
      <c r="C195" s="8" t="s">
        <v>181</v>
      </c>
      <c r="D195" s="9" t="s">
        <v>208</v>
      </c>
      <c r="E195" s="7" t="str">
        <f>"陈漫玉"</f>
        <v>陈漫玉</v>
      </c>
      <c r="F195" s="7" t="str">
        <f t="shared" si="45"/>
        <v>女</v>
      </c>
      <c r="G195" s="10"/>
    </row>
    <row r="196" customHeight="1" spans="1:7">
      <c r="A196" s="7">
        <v>194</v>
      </c>
      <c r="B196" s="7" t="str">
        <f t="shared" si="40"/>
        <v>40801</v>
      </c>
      <c r="C196" s="8" t="s">
        <v>181</v>
      </c>
      <c r="D196" s="9" t="s">
        <v>209</v>
      </c>
      <c r="E196" s="7" t="str">
        <f>"邓松"</f>
        <v>邓松</v>
      </c>
      <c r="F196" s="7" t="str">
        <f>"男"</f>
        <v>男</v>
      </c>
      <c r="G196" s="10"/>
    </row>
    <row r="197" customHeight="1" spans="1:7">
      <c r="A197" s="7">
        <v>195</v>
      </c>
      <c r="B197" s="7" t="str">
        <f t="shared" si="40"/>
        <v>40801</v>
      </c>
      <c r="C197" s="8" t="s">
        <v>181</v>
      </c>
      <c r="D197" s="9" t="s">
        <v>210</v>
      </c>
      <c r="E197" s="7" t="str">
        <f>"李莹"</f>
        <v>李莹</v>
      </c>
      <c r="F197" s="7" t="str">
        <f t="shared" ref="F197:F208" si="46">"女"</f>
        <v>女</v>
      </c>
      <c r="G197" s="10"/>
    </row>
    <row r="198" customHeight="1" spans="1:7">
      <c r="A198" s="7">
        <v>196</v>
      </c>
      <c r="B198" s="7" t="str">
        <f t="shared" si="40"/>
        <v>40801</v>
      </c>
      <c r="C198" s="8" t="s">
        <v>181</v>
      </c>
      <c r="D198" s="9" t="s">
        <v>211</v>
      </c>
      <c r="E198" s="7" t="str">
        <f>"张瑜"</f>
        <v>张瑜</v>
      </c>
      <c r="F198" s="7" t="str">
        <f t="shared" si="46"/>
        <v>女</v>
      </c>
      <c r="G198" s="10"/>
    </row>
    <row r="199" customHeight="1" spans="1:7">
      <c r="A199" s="7">
        <v>197</v>
      </c>
      <c r="B199" s="7" t="str">
        <f t="shared" si="40"/>
        <v>40801</v>
      </c>
      <c r="C199" s="8" t="s">
        <v>181</v>
      </c>
      <c r="D199" s="9" t="s">
        <v>212</v>
      </c>
      <c r="E199" s="7" t="str">
        <f>"方晶"</f>
        <v>方晶</v>
      </c>
      <c r="F199" s="7" t="str">
        <f t="shared" si="46"/>
        <v>女</v>
      </c>
      <c r="G199" s="10"/>
    </row>
    <row r="200" customHeight="1" spans="1:7">
      <c r="A200" s="7">
        <v>198</v>
      </c>
      <c r="B200" s="7" t="str">
        <f t="shared" si="40"/>
        <v>40801</v>
      </c>
      <c r="C200" s="8" t="s">
        <v>181</v>
      </c>
      <c r="D200" s="9" t="s">
        <v>213</v>
      </c>
      <c r="E200" s="7" t="str">
        <f>"张金歌"</f>
        <v>张金歌</v>
      </c>
      <c r="F200" s="7" t="str">
        <f t="shared" si="46"/>
        <v>女</v>
      </c>
      <c r="G200" s="10"/>
    </row>
    <row r="201" customHeight="1" spans="1:7">
      <c r="A201" s="7">
        <v>199</v>
      </c>
      <c r="B201" s="7" t="str">
        <f t="shared" si="40"/>
        <v>40801</v>
      </c>
      <c r="C201" s="8" t="s">
        <v>181</v>
      </c>
      <c r="D201" s="9" t="s">
        <v>214</v>
      </c>
      <c r="E201" s="7" t="str">
        <f>"卢晶"</f>
        <v>卢晶</v>
      </c>
      <c r="F201" s="7" t="str">
        <f t="shared" si="46"/>
        <v>女</v>
      </c>
      <c r="G201" s="10"/>
    </row>
    <row r="202" customHeight="1" spans="1:7">
      <c r="A202" s="7">
        <v>200</v>
      </c>
      <c r="B202" s="7" t="str">
        <f t="shared" si="40"/>
        <v>40801</v>
      </c>
      <c r="C202" s="8" t="s">
        <v>181</v>
      </c>
      <c r="D202" s="9" t="s">
        <v>215</v>
      </c>
      <c r="E202" s="7" t="str">
        <f>"章敏"</f>
        <v>章敏</v>
      </c>
      <c r="F202" s="7" t="str">
        <f t="shared" si="46"/>
        <v>女</v>
      </c>
      <c r="G202" s="10"/>
    </row>
    <row r="203" customHeight="1" spans="1:7">
      <c r="A203" s="7">
        <v>201</v>
      </c>
      <c r="B203" s="7" t="str">
        <f t="shared" si="40"/>
        <v>40801</v>
      </c>
      <c r="C203" s="8" t="s">
        <v>181</v>
      </c>
      <c r="D203" s="9" t="s">
        <v>216</v>
      </c>
      <c r="E203" s="7" t="str">
        <f>"杨露"</f>
        <v>杨露</v>
      </c>
      <c r="F203" s="7" t="str">
        <f t="shared" si="46"/>
        <v>女</v>
      </c>
      <c r="G203" s="10"/>
    </row>
    <row r="204" customHeight="1" spans="1:7">
      <c r="A204" s="7">
        <v>202</v>
      </c>
      <c r="B204" s="7" t="str">
        <f t="shared" si="40"/>
        <v>40801</v>
      </c>
      <c r="C204" s="8" t="s">
        <v>181</v>
      </c>
      <c r="D204" s="9" t="s">
        <v>217</v>
      </c>
      <c r="E204" s="7" t="str">
        <f>"杨蒙"</f>
        <v>杨蒙</v>
      </c>
      <c r="F204" s="7" t="str">
        <f t="shared" si="46"/>
        <v>女</v>
      </c>
      <c r="G204" s="10"/>
    </row>
    <row r="205" customHeight="1" spans="1:7">
      <c r="A205" s="7">
        <v>203</v>
      </c>
      <c r="B205" s="7" t="str">
        <f t="shared" si="40"/>
        <v>40801</v>
      </c>
      <c r="C205" s="8" t="s">
        <v>181</v>
      </c>
      <c r="D205" s="9" t="s">
        <v>218</v>
      </c>
      <c r="E205" s="7" t="str">
        <f>"蔡倩"</f>
        <v>蔡倩</v>
      </c>
      <c r="F205" s="7" t="str">
        <f t="shared" si="46"/>
        <v>女</v>
      </c>
      <c r="G205" s="10"/>
    </row>
    <row r="206" customHeight="1" spans="1:7">
      <c r="A206" s="7">
        <v>204</v>
      </c>
      <c r="B206" s="7" t="str">
        <f t="shared" si="40"/>
        <v>40801</v>
      </c>
      <c r="C206" s="8" t="s">
        <v>181</v>
      </c>
      <c r="D206" s="9" t="s">
        <v>219</v>
      </c>
      <c r="E206" s="7" t="str">
        <f>"刘文静"</f>
        <v>刘文静</v>
      </c>
      <c r="F206" s="7" t="str">
        <f t="shared" si="46"/>
        <v>女</v>
      </c>
      <c r="G206" s="10"/>
    </row>
    <row r="207" customHeight="1" spans="1:7">
      <c r="A207" s="7">
        <v>205</v>
      </c>
      <c r="B207" s="7" t="str">
        <f t="shared" si="40"/>
        <v>40801</v>
      </c>
      <c r="C207" s="8" t="s">
        <v>181</v>
      </c>
      <c r="D207" s="9" t="s">
        <v>220</v>
      </c>
      <c r="E207" s="7" t="str">
        <f>"乔卓"</f>
        <v>乔卓</v>
      </c>
      <c r="F207" s="7" t="str">
        <f t="shared" si="46"/>
        <v>女</v>
      </c>
      <c r="G207" s="10"/>
    </row>
    <row r="208" customHeight="1" spans="1:7">
      <c r="A208" s="7">
        <v>206</v>
      </c>
      <c r="B208" s="7" t="str">
        <f t="shared" si="40"/>
        <v>40801</v>
      </c>
      <c r="C208" s="8" t="s">
        <v>181</v>
      </c>
      <c r="D208" s="9" t="s">
        <v>221</v>
      </c>
      <c r="E208" s="7" t="str">
        <f>"余亚烽"</f>
        <v>余亚烽</v>
      </c>
      <c r="F208" s="7" t="str">
        <f t="shared" si="46"/>
        <v>女</v>
      </c>
      <c r="G208" s="10"/>
    </row>
    <row r="209" customHeight="1" spans="1:7">
      <c r="A209" s="7">
        <v>207</v>
      </c>
      <c r="B209" s="7" t="str">
        <f t="shared" si="40"/>
        <v>40801</v>
      </c>
      <c r="C209" s="8" t="s">
        <v>181</v>
      </c>
      <c r="D209" s="9" t="s">
        <v>222</v>
      </c>
      <c r="E209" s="7" t="str">
        <f>"彭涛"</f>
        <v>彭涛</v>
      </c>
      <c r="F209" s="7" t="str">
        <f>"男"</f>
        <v>男</v>
      </c>
      <c r="G209" s="10"/>
    </row>
    <row r="210" customHeight="1" spans="1:7">
      <c r="A210" s="7">
        <v>208</v>
      </c>
      <c r="B210" s="7" t="str">
        <f t="shared" si="40"/>
        <v>40801</v>
      </c>
      <c r="C210" s="8" t="s">
        <v>181</v>
      </c>
      <c r="D210" s="9" t="s">
        <v>223</v>
      </c>
      <c r="E210" s="7" t="str">
        <f>"曹樱馨"</f>
        <v>曹樱馨</v>
      </c>
      <c r="F210" s="7" t="str">
        <f t="shared" ref="F210:F212" si="47">"女"</f>
        <v>女</v>
      </c>
      <c r="G210" s="10"/>
    </row>
    <row r="211" customHeight="1" spans="1:7">
      <c r="A211" s="7">
        <v>209</v>
      </c>
      <c r="B211" s="7" t="str">
        <f t="shared" si="40"/>
        <v>40801</v>
      </c>
      <c r="C211" s="8" t="s">
        <v>181</v>
      </c>
      <c r="D211" s="9" t="s">
        <v>224</v>
      </c>
      <c r="E211" s="7" t="str">
        <f>"蔡新宇"</f>
        <v>蔡新宇</v>
      </c>
      <c r="F211" s="7" t="str">
        <f t="shared" si="47"/>
        <v>女</v>
      </c>
      <c r="G211" s="10"/>
    </row>
    <row r="212" customHeight="1" spans="1:7">
      <c r="A212" s="7">
        <v>210</v>
      </c>
      <c r="B212" s="7" t="str">
        <f t="shared" si="40"/>
        <v>40801</v>
      </c>
      <c r="C212" s="8" t="s">
        <v>181</v>
      </c>
      <c r="D212" s="9" t="s">
        <v>225</v>
      </c>
      <c r="E212" s="7" t="str">
        <f>"李诗瑞"</f>
        <v>李诗瑞</v>
      </c>
      <c r="F212" s="7" t="str">
        <f t="shared" si="47"/>
        <v>女</v>
      </c>
      <c r="G212" s="10"/>
    </row>
    <row r="213" customHeight="1" spans="1:7">
      <c r="A213" s="7">
        <v>211</v>
      </c>
      <c r="B213" s="7" t="str">
        <f t="shared" si="40"/>
        <v>40801</v>
      </c>
      <c r="C213" s="8" t="s">
        <v>181</v>
      </c>
      <c r="D213" s="9" t="s">
        <v>226</v>
      </c>
      <c r="E213" s="7" t="str">
        <f>"石康武"</f>
        <v>石康武</v>
      </c>
      <c r="F213" s="7" t="str">
        <f t="shared" ref="F213:F218" si="48">"男"</f>
        <v>男</v>
      </c>
      <c r="G213" s="10"/>
    </row>
    <row r="214" customHeight="1" spans="1:7">
      <c r="A214" s="7">
        <v>212</v>
      </c>
      <c r="B214" s="7" t="str">
        <f t="shared" si="40"/>
        <v>40801</v>
      </c>
      <c r="C214" s="8" t="s">
        <v>181</v>
      </c>
      <c r="D214" s="9" t="s">
        <v>227</v>
      </c>
      <c r="E214" s="7" t="str">
        <f>"邓梦楠"</f>
        <v>邓梦楠</v>
      </c>
      <c r="F214" s="7" t="str">
        <f t="shared" ref="F214:F216" si="49">"女"</f>
        <v>女</v>
      </c>
      <c r="G214" s="10"/>
    </row>
    <row r="215" customHeight="1" spans="1:7">
      <c r="A215" s="7">
        <v>213</v>
      </c>
      <c r="B215" s="7" t="str">
        <f t="shared" si="40"/>
        <v>40801</v>
      </c>
      <c r="C215" s="8" t="s">
        <v>181</v>
      </c>
      <c r="D215" s="9" t="s">
        <v>228</v>
      </c>
      <c r="E215" s="7" t="str">
        <f>"贺怡菲"</f>
        <v>贺怡菲</v>
      </c>
      <c r="F215" s="7" t="str">
        <f t="shared" si="49"/>
        <v>女</v>
      </c>
      <c r="G215" s="10"/>
    </row>
    <row r="216" customHeight="1" spans="1:7">
      <c r="A216" s="7">
        <v>214</v>
      </c>
      <c r="B216" s="7" t="str">
        <f t="shared" si="40"/>
        <v>40801</v>
      </c>
      <c r="C216" s="8" t="s">
        <v>181</v>
      </c>
      <c r="D216" s="9" t="s">
        <v>229</v>
      </c>
      <c r="E216" s="7" t="str">
        <f>"王峥嵘"</f>
        <v>王峥嵘</v>
      </c>
      <c r="F216" s="7" t="str">
        <f t="shared" si="49"/>
        <v>女</v>
      </c>
      <c r="G216" s="10"/>
    </row>
    <row r="217" customHeight="1" spans="1:7">
      <c r="A217" s="7">
        <v>215</v>
      </c>
      <c r="B217" s="7" t="str">
        <f t="shared" si="40"/>
        <v>40801</v>
      </c>
      <c r="C217" s="8" t="s">
        <v>181</v>
      </c>
      <c r="D217" s="9" t="s">
        <v>230</v>
      </c>
      <c r="E217" s="7" t="str">
        <f>"覃春耕"</f>
        <v>覃春耕</v>
      </c>
      <c r="F217" s="7" t="str">
        <f t="shared" si="48"/>
        <v>男</v>
      </c>
      <c r="G217" s="10"/>
    </row>
    <row r="218" customHeight="1" spans="1:7">
      <c r="A218" s="7">
        <v>216</v>
      </c>
      <c r="B218" s="7" t="str">
        <f t="shared" si="40"/>
        <v>40801</v>
      </c>
      <c r="C218" s="8" t="s">
        <v>181</v>
      </c>
      <c r="D218" s="9" t="s">
        <v>231</v>
      </c>
      <c r="E218" s="7" t="str">
        <f>"钟茂昌"</f>
        <v>钟茂昌</v>
      </c>
      <c r="F218" s="7" t="str">
        <f t="shared" si="48"/>
        <v>男</v>
      </c>
      <c r="G218" s="10"/>
    </row>
    <row r="219" customHeight="1" spans="1:7">
      <c r="A219" s="7">
        <v>217</v>
      </c>
      <c r="B219" s="7" t="str">
        <f t="shared" si="40"/>
        <v>40801</v>
      </c>
      <c r="C219" s="8" t="s">
        <v>181</v>
      </c>
      <c r="D219" s="9" t="s">
        <v>232</v>
      </c>
      <c r="E219" s="7" t="str">
        <f>"吴若岚"</f>
        <v>吴若岚</v>
      </c>
      <c r="F219" s="7" t="str">
        <f t="shared" ref="F219:F223" si="50">"女"</f>
        <v>女</v>
      </c>
      <c r="G219" s="10"/>
    </row>
    <row r="220" customHeight="1" spans="1:7">
      <c r="A220" s="7">
        <v>218</v>
      </c>
      <c r="B220" s="7" t="str">
        <f t="shared" si="40"/>
        <v>40801</v>
      </c>
      <c r="C220" s="8" t="s">
        <v>181</v>
      </c>
      <c r="D220" s="9" t="s">
        <v>233</v>
      </c>
      <c r="E220" s="7" t="str">
        <f>"于晓旭"</f>
        <v>于晓旭</v>
      </c>
      <c r="F220" s="7" t="str">
        <f>"男"</f>
        <v>男</v>
      </c>
      <c r="G220" s="10"/>
    </row>
    <row r="221" customHeight="1" spans="1:7">
      <c r="A221" s="7">
        <v>219</v>
      </c>
      <c r="B221" s="7" t="str">
        <f t="shared" si="40"/>
        <v>40801</v>
      </c>
      <c r="C221" s="8" t="s">
        <v>181</v>
      </c>
      <c r="D221" s="9" t="s">
        <v>234</v>
      </c>
      <c r="E221" s="7" t="str">
        <f>"邹春柳"</f>
        <v>邹春柳</v>
      </c>
      <c r="F221" s="7" t="str">
        <f t="shared" si="50"/>
        <v>女</v>
      </c>
      <c r="G221" s="10"/>
    </row>
    <row r="222" customHeight="1" spans="1:7">
      <c r="A222" s="7">
        <v>220</v>
      </c>
      <c r="B222" s="7" t="str">
        <f t="shared" si="40"/>
        <v>40801</v>
      </c>
      <c r="C222" s="8" t="s">
        <v>181</v>
      </c>
      <c r="D222" s="9" t="s">
        <v>235</v>
      </c>
      <c r="E222" s="7" t="str">
        <f>"席琦蕾"</f>
        <v>席琦蕾</v>
      </c>
      <c r="F222" s="7" t="str">
        <f t="shared" si="50"/>
        <v>女</v>
      </c>
      <c r="G222" s="10"/>
    </row>
    <row r="223" customHeight="1" spans="1:7">
      <c r="A223" s="7">
        <v>221</v>
      </c>
      <c r="B223" s="7" t="str">
        <f t="shared" si="40"/>
        <v>40801</v>
      </c>
      <c r="C223" s="8" t="s">
        <v>181</v>
      </c>
      <c r="D223" s="9" t="s">
        <v>236</v>
      </c>
      <c r="E223" s="7" t="str">
        <f>"黄静"</f>
        <v>黄静</v>
      </c>
      <c r="F223" s="7" t="str">
        <f t="shared" si="50"/>
        <v>女</v>
      </c>
      <c r="G223" s="10"/>
    </row>
    <row r="224" customHeight="1" spans="1:7">
      <c r="A224" s="7">
        <v>222</v>
      </c>
      <c r="B224" s="7" t="str">
        <f t="shared" si="40"/>
        <v>40801</v>
      </c>
      <c r="C224" s="8" t="s">
        <v>181</v>
      </c>
      <c r="D224" s="9" t="s">
        <v>237</v>
      </c>
      <c r="E224" s="7" t="str">
        <f>"刘圣元"</f>
        <v>刘圣元</v>
      </c>
      <c r="F224" s="7" t="str">
        <f>"男"</f>
        <v>男</v>
      </c>
      <c r="G224" s="10"/>
    </row>
    <row r="225" customHeight="1" spans="1:7">
      <c r="A225" s="7">
        <v>223</v>
      </c>
      <c r="B225" s="7" t="str">
        <f t="shared" si="40"/>
        <v>40801</v>
      </c>
      <c r="C225" s="8" t="s">
        <v>181</v>
      </c>
      <c r="D225" s="9" t="s">
        <v>238</v>
      </c>
      <c r="E225" s="7" t="str">
        <f>"谷俊科"</f>
        <v>谷俊科</v>
      </c>
      <c r="F225" s="7" t="str">
        <f t="shared" ref="F225:F231" si="51">"女"</f>
        <v>女</v>
      </c>
      <c r="G225" s="10"/>
    </row>
    <row r="226" customHeight="1" spans="1:7">
      <c r="A226" s="7">
        <v>224</v>
      </c>
      <c r="B226" s="7" t="str">
        <f t="shared" si="40"/>
        <v>40801</v>
      </c>
      <c r="C226" s="8" t="s">
        <v>181</v>
      </c>
      <c r="D226" s="9" t="s">
        <v>239</v>
      </c>
      <c r="E226" s="7" t="str">
        <f>"蔡耿"</f>
        <v>蔡耿</v>
      </c>
      <c r="F226" s="7" t="str">
        <f>"男"</f>
        <v>男</v>
      </c>
      <c r="G226" s="10"/>
    </row>
    <row r="227" customHeight="1" spans="1:7">
      <c r="A227" s="7">
        <v>225</v>
      </c>
      <c r="B227" s="7" t="str">
        <f t="shared" si="40"/>
        <v>40801</v>
      </c>
      <c r="C227" s="8" t="s">
        <v>181</v>
      </c>
      <c r="D227" s="9" t="s">
        <v>240</v>
      </c>
      <c r="E227" s="7" t="str">
        <f>"王楚惠"</f>
        <v>王楚惠</v>
      </c>
      <c r="F227" s="7" t="str">
        <f t="shared" si="51"/>
        <v>女</v>
      </c>
      <c r="G227" s="10"/>
    </row>
    <row r="228" customHeight="1" spans="1:7">
      <c r="A228" s="7">
        <v>226</v>
      </c>
      <c r="B228" s="7" t="str">
        <f t="shared" si="40"/>
        <v>40801</v>
      </c>
      <c r="C228" s="8" t="s">
        <v>181</v>
      </c>
      <c r="D228" s="9" t="s">
        <v>241</v>
      </c>
      <c r="E228" s="7" t="str">
        <f>"叶文丽"</f>
        <v>叶文丽</v>
      </c>
      <c r="F228" s="7" t="str">
        <f t="shared" si="51"/>
        <v>女</v>
      </c>
      <c r="G228" s="10"/>
    </row>
    <row r="229" customHeight="1" spans="1:7">
      <c r="A229" s="7">
        <v>227</v>
      </c>
      <c r="B229" s="7" t="str">
        <f t="shared" si="40"/>
        <v>40801</v>
      </c>
      <c r="C229" s="8" t="s">
        <v>181</v>
      </c>
      <c r="D229" s="9" t="s">
        <v>242</v>
      </c>
      <c r="E229" s="7" t="str">
        <f>"王梦月"</f>
        <v>王梦月</v>
      </c>
      <c r="F229" s="7" t="str">
        <f t="shared" si="51"/>
        <v>女</v>
      </c>
      <c r="G229" s="10"/>
    </row>
    <row r="230" customHeight="1" spans="1:7">
      <c r="A230" s="7">
        <v>228</v>
      </c>
      <c r="B230" s="7" t="str">
        <f t="shared" ref="B230:B232" si="52">"40901"</f>
        <v>40901</v>
      </c>
      <c r="C230" s="8" t="s">
        <v>243</v>
      </c>
      <c r="D230" s="9" t="s">
        <v>244</v>
      </c>
      <c r="E230" s="7" t="str">
        <f>"左家利"</f>
        <v>左家利</v>
      </c>
      <c r="F230" s="7" t="str">
        <f t="shared" si="51"/>
        <v>女</v>
      </c>
      <c r="G230" s="10"/>
    </row>
    <row r="231" customHeight="1" spans="1:7">
      <c r="A231" s="7">
        <v>229</v>
      </c>
      <c r="B231" s="7" t="str">
        <f t="shared" si="52"/>
        <v>40901</v>
      </c>
      <c r="C231" s="8" t="s">
        <v>243</v>
      </c>
      <c r="D231" s="9" t="s">
        <v>245</v>
      </c>
      <c r="E231" s="7" t="str">
        <f>"赵一飞"</f>
        <v>赵一飞</v>
      </c>
      <c r="F231" s="7" t="str">
        <f t="shared" si="51"/>
        <v>女</v>
      </c>
      <c r="G231" s="10"/>
    </row>
    <row r="232" customHeight="1" spans="1:7">
      <c r="A232" s="7">
        <v>230</v>
      </c>
      <c r="B232" s="7" t="str">
        <f t="shared" si="52"/>
        <v>40901</v>
      </c>
      <c r="C232" s="8" t="s">
        <v>243</v>
      </c>
      <c r="D232" s="9" t="s">
        <v>246</v>
      </c>
      <c r="E232" s="7" t="str">
        <f>"杨硕"</f>
        <v>杨硕</v>
      </c>
      <c r="F232" s="7" t="str">
        <f>"男"</f>
        <v>男</v>
      </c>
      <c r="G232" s="10"/>
    </row>
    <row r="233" customHeight="1" spans="1:7">
      <c r="A233" s="7">
        <v>231</v>
      </c>
      <c r="B233" s="7" t="str">
        <f t="shared" ref="B233:B236" si="53">"41001"</f>
        <v>41001</v>
      </c>
      <c r="C233" s="8" t="s">
        <v>247</v>
      </c>
      <c r="D233" s="9" t="s">
        <v>248</v>
      </c>
      <c r="E233" s="7" t="str">
        <f>"姚泉旭"</f>
        <v>姚泉旭</v>
      </c>
      <c r="F233" s="7" t="str">
        <f t="shared" ref="F233:F238" si="54">"女"</f>
        <v>女</v>
      </c>
      <c r="G233" s="10"/>
    </row>
    <row r="234" customHeight="1" spans="1:7">
      <c r="A234" s="7">
        <v>232</v>
      </c>
      <c r="B234" s="7" t="str">
        <f t="shared" si="53"/>
        <v>41001</v>
      </c>
      <c r="C234" s="8" t="s">
        <v>247</v>
      </c>
      <c r="D234" s="9" t="s">
        <v>249</v>
      </c>
      <c r="E234" s="7" t="str">
        <f>"李冰"</f>
        <v>李冰</v>
      </c>
      <c r="F234" s="7" t="str">
        <f>"男"</f>
        <v>男</v>
      </c>
      <c r="G234" s="10"/>
    </row>
    <row r="235" customHeight="1" spans="1:7">
      <c r="A235" s="7">
        <v>233</v>
      </c>
      <c r="B235" s="7" t="str">
        <f t="shared" si="53"/>
        <v>41001</v>
      </c>
      <c r="C235" s="8" t="s">
        <v>247</v>
      </c>
      <c r="D235" s="9" t="s">
        <v>250</v>
      </c>
      <c r="E235" s="7" t="str">
        <f>"张玉妍"</f>
        <v>张玉妍</v>
      </c>
      <c r="F235" s="7" t="str">
        <f t="shared" si="54"/>
        <v>女</v>
      </c>
      <c r="G235" s="10"/>
    </row>
    <row r="236" customHeight="1" spans="1:7">
      <c r="A236" s="7">
        <v>234</v>
      </c>
      <c r="B236" s="7" t="str">
        <f t="shared" si="53"/>
        <v>41001</v>
      </c>
      <c r="C236" s="8" t="s">
        <v>247</v>
      </c>
      <c r="D236" s="9" t="s">
        <v>251</v>
      </c>
      <c r="E236" s="7" t="str">
        <f>"王明瑞"</f>
        <v>王明瑞</v>
      </c>
      <c r="F236" s="7" t="str">
        <f t="shared" si="54"/>
        <v>女</v>
      </c>
      <c r="G236" s="10"/>
    </row>
    <row r="237" customHeight="1" spans="1:7">
      <c r="A237" s="7">
        <v>235</v>
      </c>
      <c r="B237" s="7" t="str">
        <f t="shared" ref="B237:B246" si="55">"41101"</f>
        <v>41101</v>
      </c>
      <c r="C237" s="8" t="s">
        <v>252</v>
      </c>
      <c r="D237" s="9" t="s">
        <v>253</v>
      </c>
      <c r="E237" s="7" t="str">
        <f>"胡伊凡"</f>
        <v>胡伊凡</v>
      </c>
      <c r="F237" s="7" t="str">
        <f t="shared" si="54"/>
        <v>女</v>
      </c>
      <c r="G237" s="10"/>
    </row>
    <row r="238" customHeight="1" spans="1:7">
      <c r="A238" s="7">
        <v>236</v>
      </c>
      <c r="B238" s="7" t="str">
        <f t="shared" si="55"/>
        <v>41101</v>
      </c>
      <c r="C238" s="8" t="s">
        <v>252</v>
      </c>
      <c r="D238" s="9" t="s">
        <v>254</v>
      </c>
      <c r="E238" s="7" t="str">
        <f>"林巧"</f>
        <v>林巧</v>
      </c>
      <c r="F238" s="7" t="str">
        <f t="shared" si="54"/>
        <v>女</v>
      </c>
      <c r="G238" s="10"/>
    </row>
    <row r="239" customHeight="1" spans="1:7">
      <c r="A239" s="7">
        <v>237</v>
      </c>
      <c r="B239" s="7" t="str">
        <f t="shared" si="55"/>
        <v>41101</v>
      </c>
      <c r="C239" s="8" t="s">
        <v>252</v>
      </c>
      <c r="D239" s="9" t="s">
        <v>255</v>
      </c>
      <c r="E239" s="7" t="str">
        <f>"张克鼎"</f>
        <v>张克鼎</v>
      </c>
      <c r="F239" s="7" t="str">
        <f>"男"</f>
        <v>男</v>
      </c>
      <c r="G239" s="10"/>
    </row>
    <row r="240" customHeight="1" spans="1:7">
      <c r="A240" s="7">
        <v>238</v>
      </c>
      <c r="B240" s="7" t="str">
        <f t="shared" si="55"/>
        <v>41101</v>
      </c>
      <c r="C240" s="8" t="s">
        <v>252</v>
      </c>
      <c r="D240" s="9" t="s">
        <v>256</v>
      </c>
      <c r="E240" s="7" t="str">
        <f>"李思颖"</f>
        <v>李思颖</v>
      </c>
      <c r="F240" s="7" t="str">
        <f t="shared" ref="F240:F242" si="56">"女"</f>
        <v>女</v>
      </c>
      <c r="G240" s="10"/>
    </row>
    <row r="241" customHeight="1" spans="1:7">
      <c r="A241" s="7">
        <v>239</v>
      </c>
      <c r="B241" s="7" t="str">
        <f t="shared" si="55"/>
        <v>41101</v>
      </c>
      <c r="C241" s="8" t="s">
        <v>252</v>
      </c>
      <c r="D241" s="9" t="s">
        <v>257</v>
      </c>
      <c r="E241" s="7" t="str">
        <f>"魏培"</f>
        <v>魏培</v>
      </c>
      <c r="F241" s="7" t="str">
        <f t="shared" si="56"/>
        <v>女</v>
      </c>
      <c r="G241" s="10"/>
    </row>
    <row r="242" customHeight="1" spans="1:7">
      <c r="A242" s="7">
        <v>240</v>
      </c>
      <c r="B242" s="7" t="str">
        <f t="shared" si="55"/>
        <v>41101</v>
      </c>
      <c r="C242" s="8" t="s">
        <v>252</v>
      </c>
      <c r="D242" s="9" t="s">
        <v>258</v>
      </c>
      <c r="E242" s="7" t="str">
        <f>"郭欣羽"</f>
        <v>郭欣羽</v>
      </c>
      <c r="F242" s="7" t="str">
        <f t="shared" si="56"/>
        <v>女</v>
      </c>
      <c r="G242" s="10"/>
    </row>
    <row r="243" customHeight="1" spans="1:7">
      <c r="A243" s="7">
        <v>241</v>
      </c>
      <c r="B243" s="7" t="str">
        <f t="shared" si="55"/>
        <v>41101</v>
      </c>
      <c r="C243" s="8" t="s">
        <v>252</v>
      </c>
      <c r="D243" s="9" t="s">
        <v>259</v>
      </c>
      <c r="E243" s="7" t="str">
        <f>"丁向东"</f>
        <v>丁向东</v>
      </c>
      <c r="F243" s="7" t="str">
        <f t="shared" ref="F243:F252" si="57">"男"</f>
        <v>男</v>
      </c>
      <c r="G243" s="10"/>
    </row>
    <row r="244" customHeight="1" spans="1:7">
      <c r="A244" s="7">
        <v>242</v>
      </c>
      <c r="B244" s="7" t="str">
        <f t="shared" si="55"/>
        <v>41101</v>
      </c>
      <c r="C244" s="8" t="s">
        <v>252</v>
      </c>
      <c r="D244" s="9" t="s">
        <v>260</v>
      </c>
      <c r="E244" s="7" t="str">
        <f>"任严冰"</f>
        <v>任严冰</v>
      </c>
      <c r="F244" s="7" t="str">
        <f t="shared" ref="F244:F246" si="58">"女"</f>
        <v>女</v>
      </c>
      <c r="G244" s="10"/>
    </row>
    <row r="245" customHeight="1" spans="1:7">
      <c r="A245" s="7">
        <v>243</v>
      </c>
      <c r="B245" s="7" t="str">
        <f t="shared" si="55"/>
        <v>41101</v>
      </c>
      <c r="C245" s="8" t="s">
        <v>252</v>
      </c>
      <c r="D245" s="9" t="s">
        <v>261</v>
      </c>
      <c r="E245" s="7" t="str">
        <f>"陈舒淇"</f>
        <v>陈舒淇</v>
      </c>
      <c r="F245" s="7" t="str">
        <f t="shared" si="58"/>
        <v>女</v>
      </c>
      <c r="G245" s="10"/>
    </row>
    <row r="246" customHeight="1" spans="1:7">
      <c r="A246" s="7">
        <v>244</v>
      </c>
      <c r="B246" s="7" t="str">
        <f t="shared" si="55"/>
        <v>41101</v>
      </c>
      <c r="C246" s="8" t="s">
        <v>252</v>
      </c>
      <c r="D246" s="9" t="s">
        <v>262</v>
      </c>
      <c r="E246" s="7" t="str">
        <f>"陈雪"</f>
        <v>陈雪</v>
      </c>
      <c r="F246" s="7" t="str">
        <f t="shared" si="58"/>
        <v>女</v>
      </c>
      <c r="G246" s="10"/>
    </row>
    <row r="247" customHeight="1" spans="1:7">
      <c r="A247" s="7">
        <v>245</v>
      </c>
      <c r="B247" s="7" t="str">
        <f t="shared" ref="B247:B260" si="59">"41201"</f>
        <v>41201</v>
      </c>
      <c r="C247" s="8" t="s">
        <v>263</v>
      </c>
      <c r="D247" s="9" t="s">
        <v>264</v>
      </c>
      <c r="E247" s="7" t="str">
        <f>"郭鹏"</f>
        <v>郭鹏</v>
      </c>
      <c r="F247" s="7" t="str">
        <f t="shared" si="57"/>
        <v>男</v>
      </c>
      <c r="G247" s="10"/>
    </row>
    <row r="248" customHeight="1" spans="1:7">
      <c r="A248" s="7">
        <v>246</v>
      </c>
      <c r="B248" s="7" t="str">
        <f t="shared" si="59"/>
        <v>41201</v>
      </c>
      <c r="C248" s="8" t="s">
        <v>263</v>
      </c>
      <c r="D248" s="9" t="s">
        <v>265</v>
      </c>
      <c r="E248" s="7" t="str">
        <f>"喻陈波"</f>
        <v>喻陈波</v>
      </c>
      <c r="F248" s="7" t="str">
        <f t="shared" si="57"/>
        <v>男</v>
      </c>
      <c r="G248" s="10"/>
    </row>
    <row r="249" customHeight="1" spans="1:7">
      <c r="A249" s="7">
        <v>247</v>
      </c>
      <c r="B249" s="7" t="str">
        <f t="shared" si="59"/>
        <v>41201</v>
      </c>
      <c r="C249" s="8" t="s">
        <v>263</v>
      </c>
      <c r="D249" s="9" t="s">
        <v>266</v>
      </c>
      <c r="E249" s="7" t="str">
        <f>"邓晓强"</f>
        <v>邓晓强</v>
      </c>
      <c r="F249" s="7" t="str">
        <f t="shared" si="57"/>
        <v>男</v>
      </c>
      <c r="G249" s="10"/>
    </row>
    <row r="250" customHeight="1" spans="1:7">
      <c r="A250" s="7">
        <v>248</v>
      </c>
      <c r="B250" s="7" t="str">
        <f t="shared" si="59"/>
        <v>41201</v>
      </c>
      <c r="C250" s="8" t="s">
        <v>263</v>
      </c>
      <c r="D250" s="9" t="s">
        <v>267</v>
      </c>
      <c r="E250" s="7" t="str">
        <f>"郭尚喜"</f>
        <v>郭尚喜</v>
      </c>
      <c r="F250" s="7" t="str">
        <f t="shared" si="57"/>
        <v>男</v>
      </c>
      <c r="G250" s="10"/>
    </row>
    <row r="251" customHeight="1" spans="1:7">
      <c r="A251" s="7">
        <v>249</v>
      </c>
      <c r="B251" s="7" t="str">
        <f t="shared" si="59"/>
        <v>41201</v>
      </c>
      <c r="C251" s="8" t="s">
        <v>263</v>
      </c>
      <c r="D251" s="9" t="s">
        <v>268</v>
      </c>
      <c r="E251" s="7" t="str">
        <f>"崔世行"</f>
        <v>崔世行</v>
      </c>
      <c r="F251" s="7" t="str">
        <f t="shared" si="57"/>
        <v>男</v>
      </c>
      <c r="G251" s="10"/>
    </row>
    <row r="252" customHeight="1" spans="1:7">
      <c r="A252" s="7">
        <v>250</v>
      </c>
      <c r="B252" s="7" t="str">
        <f t="shared" si="59"/>
        <v>41201</v>
      </c>
      <c r="C252" s="8" t="s">
        <v>263</v>
      </c>
      <c r="D252" s="9" t="s">
        <v>269</v>
      </c>
      <c r="E252" s="7" t="str">
        <f>"何成康"</f>
        <v>何成康</v>
      </c>
      <c r="F252" s="7" t="str">
        <f t="shared" si="57"/>
        <v>男</v>
      </c>
      <c r="G252" s="10"/>
    </row>
    <row r="253" customHeight="1" spans="1:7">
      <c r="A253" s="7">
        <v>251</v>
      </c>
      <c r="B253" s="7" t="str">
        <f t="shared" si="59"/>
        <v>41201</v>
      </c>
      <c r="C253" s="8" t="s">
        <v>263</v>
      </c>
      <c r="D253" s="9" t="s">
        <v>270</v>
      </c>
      <c r="E253" s="7" t="str">
        <f>"宋如意"</f>
        <v>宋如意</v>
      </c>
      <c r="F253" s="7" t="str">
        <f t="shared" ref="F253:F261" si="60">"女"</f>
        <v>女</v>
      </c>
      <c r="G253" s="10"/>
    </row>
    <row r="254" customHeight="1" spans="1:7">
      <c r="A254" s="7">
        <v>252</v>
      </c>
      <c r="B254" s="7" t="str">
        <f t="shared" si="59"/>
        <v>41201</v>
      </c>
      <c r="C254" s="8" t="s">
        <v>263</v>
      </c>
      <c r="D254" s="9" t="s">
        <v>271</v>
      </c>
      <c r="E254" s="7" t="str">
        <f>"胡海洋"</f>
        <v>胡海洋</v>
      </c>
      <c r="F254" s="7" t="str">
        <f t="shared" ref="F254:F257" si="61">"男"</f>
        <v>男</v>
      </c>
      <c r="G254" s="10"/>
    </row>
    <row r="255" customHeight="1" spans="1:7">
      <c r="A255" s="7">
        <v>253</v>
      </c>
      <c r="B255" s="7" t="str">
        <f t="shared" si="59"/>
        <v>41201</v>
      </c>
      <c r="C255" s="8" t="s">
        <v>263</v>
      </c>
      <c r="D255" s="9" t="s">
        <v>272</v>
      </c>
      <c r="E255" s="7" t="str">
        <f>"张紫玲"</f>
        <v>张紫玲</v>
      </c>
      <c r="F255" s="7" t="str">
        <f t="shared" si="60"/>
        <v>女</v>
      </c>
      <c r="G255" s="10"/>
    </row>
    <row r="256" customHeight="1" spans="1:7">
      <c r="A256" s="7">
        <v>254</v>
      </c>
      <c r="B256" s="7" t="str">
        <f t="shared" si="59"/>
        <v>41201</v>
      </c>
      <c r="C256" s="8" t="s">
        <v>263</v>
      </c>
      <c r="D256" s="9" t="s">
        <v>273</v>
      </c>
      <c r="E256" s="7" t="str">
        <f>"徐松"</f>
        <v>徐松</v>
      </c>
      <c r="F256" s="7" t="str">
        <f t="shared" si="61"/>
        <v>男</v>
      </c>
      <c r="G256" s="10"/>
    </row>
    <row r="257" customHeight="1" spans="1:7">
      <c r="A257" s="7">
        <v>255</v>
      </c>
      <c r="B257" s="7" t="str">
        <f t="shared" si="59"/>
        <v>41201</v>
      </c>
      <c r="C257" s="8" t="s">
        <v>263</v>
      </c>
      <c r="D257" s="9" t="s">
        <v>274</v>
      </c>
      <c r="E257" s="7" t="str">
        <f>"高翔"</f>
        <v>高翔</v>
      </c>
      <c r="F257" s="7" t="str">
        <f t="shared" si="61"/>
        <v>男</v>
      </c>
      <c r="G257" s="10"/>
    </row>
    <row r="258" customHeight="1" spans="1:7">
      <c r="A258" s="7">
        <v>256</v>
      </c>
      <c r="B258" s="7" t="str">
        <f t="shared" si="59"/>
        <v>41201</v>
      </c>
      <c r="C258" s="8" t="s">
        <v>263</v>
      </c>
      <c r="D258" s="9" t="s">
        <v>275</v>
      </c>
      <c r="E258" s="7" t="str">
        <f>"刘晓霞"</f>
        <v>刘晓霞</v>
      </c>
      <c r="F258" s="7" t="str">
        <f t="shared" si="60"/>
        <v>女</v>
      </c>
      <c r="G258" s="10"/>
    </row>
    <row r="259" customHeight="1" spans="1:7">
      <c r="A259" s="7">
        <v>257</v>
      </c>
      <c r="B259" s="7" t="str">
        <f t="shared" si="59"/>
        <v>41201</v>
      </c>
      <c r="C259" s="8" t="s">
        <v>263</v>
      </c>
      <c r="D259" s="9" t="s">
        <v>276</v>
      </c>
      <c r="E259" s="7" t="str">
        <f>"王莹莹"</f>
        <v>王莹莹</v>
      </c>
      <c r="F259" s="7" t="str">
        <f t="shared" si="60"/>
        <v>女</v>
      </c>
      <c r="G259" s="10"/>
    </row>
    <row r="260" customHeight="1" spans="1:7">
      <c r="A260" s="7">
        <v>258</v>
      </c>
      <c r="B260" s="7" t="str">
        <f t="shared" si="59"/>
        <v>41201</v>
      </c>
      <c r="C260" s="8" t="s">
        <v>263</v>
      </c>
      <c r="D260" s="9" t="s">
        <v>277</v>
      </c>
      <c r="E260" s="7" t="str">
        <f>"李苗苗"</f>
        <v>李苗苗</v>
      </c>
      <c r="F260" s="7" t="str">
        <f t="shared" si="60"/>
        <v>女</v>
      </c>
      <c r="G260" s="10"/>
    </row>
    <row r="261" customHeight="1" spans="1:7">
      <c r="A261" s="7">
        <v>259</v>
      </c>
      <c r="B261" s="7" t="str">
        <f t="shared" ref="B261:B284" si="62">"41202"</f>
        <v>41202</v>
      </c>
      <c r="C261" s="8" t="s">
        <v>263</v>
      </c>
      <c r="D261" s="9" t="s">
        <v>278</v>
      </c>
      <c r="E261" s="7" t="str">
        <f>"古容榕"</f>
        <v>古容榕</v>
      </c>
      <c r="F261" s="7" t="str">
        <f t="shared" si="60"/>
        <v>女</v>
      </c>
      <c r="G261" s="10"/>
    </row>
    <row r="262" customHeight="1" spans="1:7">
      <c r="A262" s="7">
        <v>260</v>
      </c>
      <c r="B262" s="7" t="str">
        <f t="shared" si="62"/>
        <v>41202</v>
      </c>
      <c r="C262" s="8" t="s">
        <v>263</v>
      </c>
      <c r="D262" s="9" t="s">
        <v>279</v>
      </c>
      <c r="E262" s="7" t="str">
        <f>"梅超"</f>
        <v>梅超</v>
      </c>
      <c r="F262" s="7" t="str">
        <f t="shared" ref="F262:F266" si="63">"男"</f>
        <v>男</v>
      </c>
      <c r="G262" s="10"/>
    </row>
    <row r="263" customHeight="1" spans="1:7">
      <c r="A263" s="7">
        <v>261</v>
      </c>
      <c r="B263" s="7" t="str">
        <f t="shared" si="62"/>
        <v>41202</v>
      </c>
      <c r="C263" s="8" t="s">
        <v>263</v>
      </c>
      <c r="D263" s="9" t="s">
        <v>280</v>
      </c>
      <c r="E263" s="7" t="str">
        <f>"邹梦洁"</f>
        <v>邹梦洁</v>
      </c>
      <c r="F263" s="7" t="str">
        <f>"女"</f>
        <v>女</v>
      </c>
      <c r="G263" s="10"/>
    </row>
    <row r="264" customHeight="1" spans="1:7">
      <c r="A264" s="7">
        <v>262</v>
      </c>
      <c r="B264" s="7" t="str">
        <f t="shared" si="62"/>
        <v>41202</v>
      </c>
      <c r="C264" s="8" t="s">
        <v>263</v>
      </c>
      <c r="D264" s="9" t="s">
        <v>281</v>
      </c>
      <c r="E264" s="7" t="str">
        <f>"刘松蕊"</f>
        <v>刘松蕊</v>
      </c>
      <c r="F264" s="7" t="str">
        <f t="shared" si="63"/>
        <v>男</v>
      </c>
      <c r="G264" s="10"/>
    </row>
    <row r="265" customHeight="1" spans="1:7">
      <c r="A265" s="7">
        <v>263</v>
      </c>
      <c r="B265" s="7" t="str">
        <f t="shared" si="62"/>
        <v>41202</v>
      </c>
      <c r="C265" s="8" t="s">
        <v>263</v>
      </c>
      <c r="D265" s="9" t="s">
        <v>282</v>
      </c>
      <c r="E265" s="7" t="str">
        <f>"梁家辉"</f>
        <v>梁家辉</v>
      </c>
      <c r="F265" s="7" t="str">
        <f t="shared" si="63"/>
        <v>男</v>
      </c>
      <c r="G265" s="10"/>
    </row>
    <row r="266" customHeight="1" spans="1:7">
      <c r="A266" s="7">
        <v>264</v>
      </c>
      <c r="B266" s="7" t="str">
        <f t="shared" si="62"/>
        <v>41202</v>
      </c>
      <c r="C266" s="8" t="s">
        <v>263</v>
      </c>
      <c r="D266" s="9" t="s">
        <v>283</v>
      </c>
      <c r="E266" s="7" t="str">
        <f>"谢高见"</f>
        <v>谢高见</v>
      </c>
      <c r="F266" s="7" t="str">
        <f t="shared" si="63"/>
        <v>男</v>
      </c>
      <c r="G266" s="10"/>
    </row>
    <row r="267" customHeight="1" spans="1:7">
      <c r="A267" s="7">
        <v>265</v>
      </c>
      <c r="B267" s="7" t="str">
        <f t="shared" si="62"/>
        <v>41202</v>
      </c>
      <c r="C267" s="8" t="s">
        <v>263</v>
      </c>
      <c r="D267" s="9" t="s">
        <v>284</v>
      </c>
      <c r="E267" s="7" t="str">
        <f>"姜春玲"</f>
        <v>姜春玲</v>
      </c>
      <c r="F267" s="7" t="str">
        <f>"女"</f>
        <v>女</v>
      </c>
      <c r="G267" s="10"/>
    </row>
    <row r="268" customHeight="1" spans="1:7">
      <c r="A268" s="7">
        <v>266</v>
      </c>
      <c r="B268" s="7" t="str">
        <f t="shared" si="62"/>
        <v>41202</v>
      </c>
      <c r="C268" s="8" t="s">
        <v>263</v>
      </c>
      <c r="D268" s="9" t="s">
        <v>285</v>
      </c>
      <c r="E268" s="7" t="str">
        <f>"刘柯磊"</f>
        <v>刘柯磊</v>
      </c>
      <c r="F268" s="7" t="str">
        <f t="shared" ref="F268:F275" si="64">"男"</f>
        <v>男</v>
      </c>
      <c r="G268" s="10"/>
    </row>
    <row r="269" customHeight="1" spans="1:7">
      <c r="A269" s="7">
        <v>267</v>
      </c>
      <c r="B269" s="7" t="str">
        <f t="shared" si="62"/>
        <v>41202</v>
      </c>
      <c r="C269" s="8" t="s">
        <v>263</v>
      </c>
      <c r="D269" s="9" t="s">
        <v>286</v>
      </c>
      <c r="E269" s="7" t="str">
        <f>"姜宏朋"</f>
        <v>姜宏朋</v>
      </c>
      <c r="F269" s="7" t="str">
        <f t="shared" si="64"/>
        <v>男</v>
      </c>
      <c r="G269" s="10"/>
    </row>
    <row r="270" customHeight="1" spans="1:7">
      <c r="A270" s="7">
        <v>268</v>
      </c>
      <c r="B270" s="7" t="str">
        <f t="shared" si="62"/>
        <v>41202</v>
      </c>
      <c r="C270" s="8" t="s">
        <v>263</v>
      </c>
      <c r="D270" s="9" t="s">
        <v>287</v>
      </c>
      <c r="E270" s="7" t="str">
        <f>"李宏亮"</f>
        <v>李宏亮</v>
      </c>
      <c r="F270" s="7" t="str">
        <f t="shared" si="64"/>
        <v>男</v>
      </c>
      <c r="G270" s="10"/>
    </row>
    <row r="271" customHeight="1" spans="1:7">
      <c r="A271" s="7">
        <v>269</v>
      </c>
      <c r="B271" s="7" t="str">
        <f t="shared" si="62"/>
        <v>41202</v>
      </c>
      <c r="C271" s="8" t="s">
        <v>263</v>
      </c>
      <c r="D271" s="9" t="s">
        <v>288</v>
      </c>
      <c r="E271" s="7" t="str">
        <f>"吴晨"</f>
        <v>吴晨</v>
      </c>
      <c r="F271" s="7" t="str">
        <f t="shared" si="64"/>
        <v>男</v>
      </c>
      <c r="G271" s="10"/>
    </row>
    <row r="272" customHeight="1" spans="1:7">
      <c r="A272" s="7">
        <v>270</v>
      </c>
      <c r="B272" s="7" t="str">
        <f t="shared" si="62"/>
        <v>41202</v>
      </c>
      <c r="C272" s="8" t="s">
        <v>263</v>
      </c>
      <c r="D272" s="9" t="s">
        <v>289</v>
      </c>
      <c r="E272" s="7" t="str">
        <f>"吴昊"</f>
        <v>吴昊</v>
      </c>
      <c r="F272" s="7" t="str">
        <f t="shared" si="64"/>
        <v>男</v>
      </c>
      <c r="G272" s="10"/>
    </row>
    <row r="273" customHeight="1" spans="1:7">
      <c r="A273" s="7">
        <v>271</v>
      </c>
      <c r="B273" s="7" t="str">
        <f t="shared" si="62"/>
        <v>41202</v>
      </c>
      <c r="C273" s="8" t="s">
        <v>263</v>
      </c>
      <c r="D273" s="9" t="s">
        <v>290</v>
      </c>
      <c r="E273" s="7" t="str">
        <f>"宋文森"</f>
        <v>宋文森</v>
      </c>
      <c r="F273" s="7" t="str">
        <f t="shared" si="64"/>
        <v>男</v>
      </c>
      <c r="G273" s="10"/>
    </row>
    <row r="274" customHeight="1" spans="1:7">
      <c r="A274" s="7">
        <v>272</v>
      </c>
      <c r="B274" s="7" t="str">
        <f t="shared" si="62"/>
        <v>41202</v>
      </c>
      <c r="C274" s="8" t="s">
        <v>263</v>
      </c>
      <c r="D274" s="9" t="s">
        <v>291</v>
      </c>
      <c r="E274" s="7" t="str">
        <f>"王鹏毅"</f>
        <v>王鹏毅</v>
      </c>
      <c r="F274" s="7" t="str">
        <f t="shared" si="64"/>
        <v>男</v>
      </c>
      <c r="G274" s="10"/>
    </row>
    <row r="275" customHeight="1" spans="1:7">
      <c r="A275" s="7">
        <v>273</v>
      </c>
      <c r="B275" s="7" t="str">
        <f t="shared" si="62"/>
        <v>41202</v>
      </c>
      <c r="C275" s="8" t="s">
        <v>263</v>
      </c>
      <c r="D275" s="9" t="s">
        <v>292</v>
      </c>
      <c r="E275" s="7" t="str">
        <f>"胡紫维"</f>
        <v>胡紫维</v>
      </c>
      <c r="F275" s="7" t="str">
        <f t="shared" si="64"/>
        <v>男</v>
      </c>
      <c r="G275" s="10"/>
    </row>
    <row r="276" customHeight="1" spans="1:7">
      <c r="A276" s="7">
        <v>274</v>
      </c>
      <c r="B276" s="7" t="str">
        <f t="shared" si="62"/>
        <v>41202</v>
      </c>
      <c r="C276" s="8" t="s">
        <v>263</v>
      </c>
      <c r="D276" s="9" t="s">
        <v>293</v>
      </c>
      <c r="E276" s="7" t="str">
        <f>"万灵"</f>
        <v>万灵</v>
      </c>
      <c r="F276" s="7" t="str">
        <f t="shared" ref="F276:F281" si="65">"女"</f>
        <v>女</v>
      </c>
      <c r="G276" s="10"/>
    </row>
    <row r="277" customHeight="1" spans="1:7">
      <c r="A277" s="7">
        <v>275</v>
      </c>
      <c r="B277" s="7" t="str">
        <f t="shared" si="62"/>
        <v>41202</v>
      </c>
      <c r="C277" s="8" t="s">
        <v>263</v>
      </c>
      <c r="D277" s="9" t="s">
        <v>294</v>
      </c>
      <c r="E277" s="7" t="str">
        <f>"覃东来"</f>
        <v>覃东来</v>
      </c>
      <c r="F277" s="7" t="str">
        <f t="shared" ref="F277:F280" si="66">"男"</f>
        <v>男</v>
      </c>
      <c r="G277" s="10"/>
    </row>
    <row r="278" customHeight="1" spans="1:7">
      <c r="A278" s="7">
        <v>276</v>
      </c>
      <c r="B278" s="7" t="str">
        <f t="shared" si="62"/>
        <v>41202</v>
      </c>
      <c r="C278" s="8" t="s">
        <v>263</v>
      </c>
      <c r="D278" s="9" t="s">
        <v>295</v>
      </c>
      <c r="E278" s="7" t="str">
        <f>"高丽薇"</f>
        <v>高丽薇</v>
      </c>
      <c r="F278" s="7" t="str">
        <f t="shared" si="65"/>
        <v>女</v>
      </c>
      <c r="G278" s="10"/>
    </row>
    <row r="279" customHeight="1" spans="1:7">
      <c r="A279" s="7">
        <v>277</v>
      </c>
      <c r="B279" s="7" t="str">
        <f t="shared" si="62"/>
        <v>41202</v>
      </c>
      <c r="C279" s="8" t="s">
        <v>263</v>
      </c>
      <c r="D279" s="9" t="s">
        <v>296</v>
      </c>
      <c r="E279" s="7" t="str">
        <f>"胡威"</f>
        <v>胡威</v>
      </c>
      <c r="F279" s="7" t="str">
        <f t="shared" si="66"/>
        <v>男</v>
      </c>
      <c r="G279" s="10"/>
    </row>
    <row r="280" customHeight="1" spans="1:7">
      <c r="A280" s="7">
        <v>278</v>
      </c>
      <c r="B280" s="7" t="str">
        <f t="shared" si="62"/>
        <v>41202</v>
      </c>
      <c r="C280" s="8" t="s">
        <v>263</v>
      </c>
      <c r="D280" s="9" t="s">
        <v>297</v>
      </c>
      <c r="E280" s="7" t="str">
        <f>"熊自民"</f>
        <v>熊自民</v>
      </c>
      <c r="F280" s="7" t="str">
        <f t="shared" si="66"/>
        <v>男</v>
      </c>
      <c r="G280" s="10"/>
    </row>
    <row r="281" customHeight="1" spans="1:7">
      <c r="A281" s="7">
        <v>279</v>
      </c>
      <c r="B281" s="7" t="str">
        <f t="shared" si="62"/>
        <v>41202</v>
      </c>
      <c r="C281" s="8" t="s">
        <v>263</v>
      </c>
      <c r="D281" s="9" t="s">
        <v>298</v>
      </c>
      <c r="E281" s="7" t="str">
        <f>"柯婷"</f>
        <v>柯婷</v>
      </c>
      <c r="F281" s="7" t="str">
        <f t="shared" si="65"/>
        <v>女</v>
      </c>
      <c r="G281" s="10"/>
    </row>
    <row r="282" customHeight="1" spans="1:7">
      <c r="A282" s="7">
        <v>280</v>
      </c>
      <c r="B282" s="7" t="str">
        <f t="shared" si="62"/>
        <v>41202</v>
      </c>
      <c r="C282" s="8" t="s">
        <v>263</v>
      </c>
      <c r="D282" s="9" t="s">
        <v>299</v>
      </c>
      <c r="E282" s="7" t="str">
        <f>"高昊鹏"</f>
        <v>高昊鹏</v>
      </c>
      <c r="F282" s="7" t="str">
        <f>"男"</f>
        <v>男</v>
      </c>
      <c r="G282" s="10"/>
    </row>
    <row r="283" customHeight="1" spans="1:7">
      <c r="A283" s="7">
        <v>281</v>
      </c>
      <c r="B283" s="7" t="str">
        <f t="shared" si="62"/>
        <v>41202</v>
      </c>
      <c r="C283" s="8" t="s">
        <v>263</v>
      </c>
      <c r="D283" s="9" t="s">
        <v>300</v>
      </c>
      <c r="E283" s="7" t="str">
        <f>"夏艳"</f>
        <v>夏艳</v>
      </c>
      <c r="F283" s="7" t="str">
        <f t="shared" ref="F283:F289" si="67">"女"</f>
        <v>女</v>
      </c>
      <c r="G283" s="10"/>
    </row>
    <row r="284" customHeight="1" spans="1:7">
      <c r="A284" s="7">
        <v>282</v>
      </c>
      <c r="B284" s="7" t="str">
        <f t="shared" si="62"/>
        <v>41202</v>
      </c>
      <c r="C284" s="8" t="s">
        <v>263</v>
      </c>
      <c r="D284" s="9" t="s">
        <v>301</v>
      </c>
      <c r="E284" s="7" t="str">
        <f>"邓永恒"</f>
        <v>邓永恒</v>
      </c>
      <c r="F284" s="7" t="str">
        <f>"男"</f>
        <v>男</v>
      </c>
      <c r="G284" s="10"/>
    </row>
    <row r="285" customHeight="1" spans="1:7">
      <c r="A285" s="7">
        <v>283</v>
      </c>
      <c r="B285" s="7" t="str">
        <f t="shared" ref="B285:B289" si="68">"41301"</f>
        <v>41301</v>
      </c>
      <c r="C285" s="8" t="s">
        <v>302</v>
      </c>
      <c r="D285" s="9" t="s">
        <v>303</v>
      </c>
      <c r="E285" s="7" t="str">
        <f>"彭天赐"</f>
        <v>彭天赐</v>
      </c>
      <c r="F285" s="7" t="str">
        <f t="shared" si="67"/>
        <v>女</v>
      </c>
      <c r="G285" s="10"/>
    </row>
    <row r="286" customHeight="1" spans="1:7">
      <c r="A286" s="7">
        <v>284</v>
      </c>
      <c r="B286" s="7" t="str">
        <f t="shared" si="68"/>
        <v>41301</v>
      </c>
      <c r="C286" s="8" t="s">
        <v>302</v>
      </c>
      <c r="D286" s="9" t="s">
        <v>304</v>
      </c>
      <c r="E286" s="7" t="str">
        <f>"卢刘鑫"</f>
        <v>卢刘鑫</v>
      </c>
      <c r="F286" s="7" t="str">
        <f t="shared" si="67"/>
        <v>女</v>
      </c>
      <c r="G286" s="10"/>
    </row>
    <row r="287" customHeight="1" spans="1:7">
      <c r="A287" s="7">
        <v>285</v>
      </c>
      <c r="B287" s="7" t="str">
        <f t="shared" si="68"/>
        <v>41301</v>
      </c>
      <c r="C287" s="8" t="s">
        <v>302</v>
      </c>
      <c r="D287" s="9" t="s">
        <v>305</v>
      </c>
      <c r="E287" s="7" t="str">
        <f>"陈斯悦"</f>
        <v>陈斯悦</v>
      </c>
      <c r="F287" s="7" t="str">
        <f t="shared" si="67"/>
        <v>女</v>
      </c>
      <c r="G287" s="10"/>
    </row>
    <row r="288" customHeight="1" spans="1:7">
      <c r="A288" s="7">
        <v>286</v>
      </c>
      <c r="B288" s="7" t="str">
        <f t="shared" si="68"/>
        <v>41301</v>
      </c>
      <c r="C288" s="8" t="s">
        <v>302</v>
      </c>
      <c r="D288" s="9" t="s">
        <v>306</v>
      </c>
      <c r="E288" s="7" t="str">
        <f>"杨莉莎"</f>
        <v>杨莉莎</v>
      </c>
      <c r="F288" s="7" t="str">
        <f t="shared" si="67"/>
        <v>女</v>
      </c>
      <c r="G288" s="10"/>
    </row>
    <row r="289" customHeight="1" spans="1:7">
      <c r="A289" s="7">
        <v>287</v>
      </c>
      <c r="B289" s="7" t="str">
        <f t="shared" si="68"/>
        <v>41301</v>
      </c>
      <c r="C289" s="8" t="s">
        <v>302</v>
      </c>
      <c r="D289" s="9" t="s">
        <v>307</v>
      </c>
      <c r="E289" s="7" t="str">
        <f>"刘文"</f>
        <v>刘文</v>
      </c>
      <c r="F289" s="7" t="str">
        <f t="shared" si="67"/>
        <v>女</v>
      </c>
      <c r="G289" s="10"/>
    </row>
    <row r="290" customHeight="1" spans="1:7">
      <c r="A290" s="7">
        <v>288</v>
      </c>
      <c r="B290" s="7" t="str">
        <f t="shared" ref="B290:B294" si="69">"41302"</f>
        <v>41302</v>
      </c>
      <c r="C290" s="8" t="s">
        <v>302</v>
      </c>
      <c r="D290" s="9" t="s">
        <v>308</v>
      </c>
      <c r="E290" s="7" t="str">
        <f>"郝亚兵"</f>
        <v>郝亚兵</v>
      </c>
      <c r="F290" s="7" t="str">
        <f>"男"</f>
        <v>男</v>
      </c>
      <c r="G290" s="10"/>
    </row>
    <row r="291" customHeight="1" spans="1:7">
      <c r="A291" s="7">
        <v>289</v>
      </c>
      <c r="B291" s="7" t="str">
        <f t="shared" si="69"/>
        <v>41302</v>
      </c>
      <c r="C291" s="8" t="s">
        <v>302</v>
      </c>
      <c r="D291" s="9" t="s">
        <v>309</v>
      </c>
      <c r="E291" s="7" t="str">
        <f>"李恒倩"</f>
        <v>李恒倩</v>
      </c>
      <c r="F291" s="7" t="str">
        <f t="shared" ref="F291:F307" si="70">"女"</f>
        <v>女</v>
      </c>
      <c r="G291" s="10"/>
    </row>
    <row r="292" customHeight="1" spans="1:7">
      <c r="A292" s="7">
        <v>290</v>
      </c>
      <c r="B292" s="7" t="str">
        <f t="shared" si="69"/>
        <v>41302</v>
      </c>
      <c r="C292" s="8" t="s">
        <v>302</v>
      </c>
      <c r="D292" s="9" t="s">
        <v>310</v>
      </c>
      <c r="E292" s="7" t="str">
        <f>"何思露"</f>
        <v>何思露</v>
      </c>
      <c r="F292" s="7" t="str">
        <f t="shared" si="70"/>
        <v>女</v>
      </c>
      <c r="G292" s="10"/>
    </row>
    <row r="293" customHeight="1" spans="1:7">
      <c r="A293" s="7">
        <v>291</v>
      </c>
      <c r="B293" s="7" t="str">
        <f t="shared" si="69"/>
        <v>41302</v>
      </c>
      <c r="C293" s="8" t="s">
        <v>302</v>
      </c>
      <c r="D293" s="9" t="s">
        <v>311</v>
      </c>
      <c r="E293" s="7" t="str">
        <f>"余可欣"</f>
        <v>余可欣</v>
      </c>
      <c r="F293" s="7" t="str">
        <f t="shared" si="70"/>
        <v>女</v>
      </c>
      <c r="G293" s="10"/>
    </row>
    <row r="294" customHeight="1" spans="1:7">
      <c r="A294" s="7">
        <v>292</v>
      </c>
      <c r="B294" s="7" t="str">
        <f t="shared" si="69"/>
        <v>41302</v>
      </c>
      <c r="C294" s="8" t="s">
        <v>302</v>
      </c>
      <c r="D294" s="9" t="s">
        <v>312</v>
      </c>
      <c r="E294" s="7" t="str">
        <f>"彭珍"</f>
        <v>彭珍</v>
      </c>
      <c r="F294" s="7" t="str">
        <f t="shared" si="70"/>
        <v>女</v>
      </c>
      <c r="G294" s="10"/>
    </row>
    <row r="295" customHeight="1" spans="1:7">
      <c r="A295" s="7">
        <v>293</v>
      </c>
      <c r="B295" s="7" t="str">
        <f t="shared" ref="B295:B302" si="71">"41304"</f>
        <v>41304</v>
      </c>
      <c r="C295" s="8" t="s">
        <v>302</v>
      </c>
      <c r="D295" s="9" t="s">
        <v>313</v>
      </c>
      <c r="E295" s="7" t="str">
        <f>"曾默涵"</f>
        <v>曾默涵</v>
      </c>
      <c r="F295" s="7" t="str">
        <f t="shared" si="70"/>
        <v>女</v>
      </c>
      <c r="G295" s="10"/>
    </row>
    <row r="296" customHeight="1" spans="1:7">
      <c r="A296" s="7">
        <v>294</v>
      </c>
      <c r="B296" s="7" t="str">
        <f t="shared" si="71"/>
        <v>41304</v>
      </c>
      <c r="C296" s="8" t="s">
        <v>302</v>
      </c>
      <c r="D296" s="9" t="s">
        <v>314</v>
      </c>
      <c r="E296" s="7" t="str">
        <f>"李觐亦"</f>
        <v>李觐亦</v>
      </c>
      <c r="F296" s="7" t="str">
        <f t="shared" si="70"/>
        <v>女</v>
      </c>
      <c r="G296" s="10"/>
    </row>
    <row r="297" customHeight="1" spans="1:7">
      <c r="A297" s="7">
        <v>295</v>
      </c>
      <c r="B297" s="7" t="str">
        <f t="shared" si="71"/>
        <v>41304</v>
      </c>
      <c r="C297" s="8" t="s">
        <v>302</v>
      </c>
      <c r="D297" s="9" t="s">
        <v>315</v>
      </c>
      <c r="E297" s="7" t="str">
        <f>"穆丽芳"</f>
        <v>穆丽芳</v>
      </c>
      <c r="F297" s="7" t="str">
        <f t="shared" si="70"/>
        <v>女</v>
      </c>
      <c r="G297" s="10"/>
    </row>
    <row r="298" customHeight="1" spans="1:7">
      <c r="A298" s="7">
        <v>296</v>
      </c>
      <c r="B298" s="7" t="str">
        <f t="shared" si="71"/>
        <v>41304</v>
      </c>
      <c r="C298" s="8" t="s">
        <v>302</v>
      </c>
      <c r="D298" s="9" t="s">
        <v>316</v>
      </c>
      <c r="E298" s="7" t="str">
        <f>"黄越"</f>
        <v>黄越</v>
      </c>
      <c r="F298" s="7" t="str">
        <f t="shared" si="70"/>
        <v>女</v>
      </c>
      <c r="G298" s="10"/>
    </row>
    <row r="299" customHeight="1" spans="1:7">
      <c r="A299" s="7">
        <v>297</v>
      </c>
      <c r="B299" s="7" t="str">
        <f t="shared" si="71"/>
        <v>41304</v>
      </c>
      <c r="C299" s="8" t="s">
        <v>302</v>
      </c>
      <c r="D299" s="9" t="s">
        <v>317</v>
      </c>
      <c r="E299" s="7" t="str">
        <f>"鲍玲玲"</f>
        <v>鲍玲玲</v>
      </c>
      <c r="F299" s="7" t="str">
        <f t="shared" si="70"/>
        <v>女</v>
      </c>
      <c r="G299" s="10"/>
    </row>
    <row r="300" customHeight="1" spans="1:7">
      <c r="A300" s="7">
        <v>298</v>
      </c>
      <c r="B300" s="7" t="str">
        <f t="shared" si="71"/>
        <v>41304</v>
      </c>
      <c r="C300" s="8" t="s">
        <v>302</v>
      </c>
      <c r="D300" s="9" t="s">
        <v>318</v>
      </c>
      <c r="E300" s="7" t="str">
        <f>"苏雅兰"</f>
        <v>苏雅兰</v>
      </c>
      <c r="F300" s="7" t="str">
        <f t="shared" si="70"/>
        <v>女</v>
      </c>
      <c r="G300" s="10"/>
    </row>
    <row r="301" customHeight="1" spans="1:7">
      <c r="A301" s="7">
        <v>299</v>
      </c>
      <c r="B301" s="7" t="str">
        <f t="shared" si="71"/>
        <v>41304</v>
      </c>
      <c r="C301" s="8" t="s">
        <v>302</v>
      </c>
      <c r="D301" s="9" t="s">
        <v>319</v>
      </c>
      <c r="E301" s="7" t="str">
        <f>"张茜"</f>
        <v>张茜</v>
      </c>
      <c r="F301" s="7" t="str">
        <f t="shared" si="70"/>
        <v>女</v>
      </c>
      <c r="G301" s="10"/>
    </row>
    <row r="302" customHeight="1" spans="1:7">
      <c r="A302" s="7">
        <v>300</v>
      </c>
      <c r="B302" s="7" t="str">
        <f t="shared" si="71"/>
        <v>41304</v>
      </c>
      <c r="C302" s="8" t="s">
        <v>302</v>
      </c>
      <c r="D302" s="9" t="s">
        <v>320</v>
      </c>
      <c r="E302" s="7" t="str">
        <f>"喻艳玲"</f>
        <v>喻艳玲</v>
      </c>
      <c r="F302" s="7" t="str">
        <f t="shared" si="70"/>
        <v>女</v>
      </c>
      <c r="G302" s="10"/>
    </row>
    <row r="303" customHeight="1" spans="1:7">
      <c r="A303" s="7">
        <v>301</v>
      </c>
      <c r="B303" s="7" t="str">
        <f t="shared" ref="B303:B319" si="72">"41305"</f>
        <v>41305</v>
      </c>
      <c r="C303" s="8" t="s">
        <v>302</v>
      </c>
      <c r="D303" s="9" t="s">
        <v>321</v>
      </c>
      <c r="E303" s="7" t="str">
        <f>"陈维燕"</f>
        <v>陈维燕</v>
      </c>
      <c r="F303" s="7" t="str">
        <f t="shared" si="70"/>
        <v>女</v>
      </c>
      <c r="G303" s="10"/>
    </row>
    <row r="304" customHeight="1" spans="1:7">
      <c r="A304" s="7">
        <v>302</v>
      </c>
      <c r="B304" s="7" t="str">
        <f t="shared" si="72"/>
        <v>41305</v>
      </c>
      <c r="C304" s="8" t="s">
        <v>302</v>
      </c>
      <c r="D304" s="9" t="s">
        <v>322</v>
      </c>
      <c r="E304" s="7" t="str">
        <f>"徐慧玲"</f>
        <v>徐慧玲</v>
      </c>
      <c r="F304" s="7" t="str">
        <f t="shared" si="70"/>
        <v>女</v>
      </c>
      <c r="G304" s="10"/>
    </row>
    <row r="305" customHeight="1" spans="1:7">
      <c r="A305" s="7">
        <v>303</v>
      </c>
      <c r="B305" s="7" t="str">
        <f t="shared" si="72"/>
        <v>41305</v>
      </c>
      <c r="C305" s="8" t="s">
        <v>302</v>
      </c>
      <c r="D305" s="9" t="s">
        <v>323</v>
      </c>
      <c r="E305" s="7" t="str">
        <f>"李增艳"</f>
        <v>李增艳</v>
      </c>
      <c r="F305" s="7" t="str">
        <f t="shared" si="70"/>
        <v>女</v>
      </c>
      <c r="G305" s="10"/>
    </row>
    <row r="306" customHeight="1" spans="1:7">
      <c r="A306" s="7">
        <v>304</v>
      </c>
      <c r="B306" s="7" t="str">
        <f t="shared" si="72"/>
        <v>41305</v>
      </c>
      <c r="C306" s="8" t="s">
        <v>302</v>
      </c>
      <c r="D306" s="9" t="s">
        <v>324</v>
      </c>
      <c r="E306" s="7" t="str">
        <f>"王晨冉"</f>
        <v>王晨冉</v>
      </c>
      <c r="F306" s="7" t="str">
        <f t="shared" si="70"/>
        <v>女</v>
      </c>
      <c r="G306" s="10"/>
    </row>
    <row r="307" customHeight="1" spans="1:7">
      <c r="A307" s="7">
        <v>305</v>
      </c>
      <c r="B307" s="7" t="str">
        <f t="shared" si="72"/>
        <v>41305</v>
      </c>
      <c r="C307" s="8" t="s">
        <v>302</v>
      </c>
      <c r="D307" s="9" t="s">
        <v>325</v>
      </c>
      <c r="E307" s="7" t="str">
        <f>"杨紫薇"</f>
        <v>杨紫薇</v>
      </c>
      <c r="F307" s="7" t="str">
        <f t="shared" si="70"/>
        <v>女</v>
      </c>
      <c r="G307" s="10"/>
    </row>
    <row r="308" customHeight="1" spans="1:7">
      <c r="A308" s="7">
        <v>306</v>
      </c>
      <c r="B308" s="7" t="str">
        <f t="shared" si="72"/>
        <v>41305</v>
      </c>
      <c r="C308" s="8" t="s">
        <v>302</v>
      </c>
      <c r="D308" s="9" t="s">
        <v>326</v>
      </c>
      <c r="E308" s="7" t="str">
        <f>"黄一帆"</f>
        <v>黄一帆</v>
      </c>
      <c r="F308" s="7" t="str">
        <f>"男"</f>
        <v>男</v>
      </c>
      <c r="G308" s="10"/>
    </row>
    <row r="309" customHeight="1" spans="1:7">
      <c r="A309" s="7">
        <v>307</v>
      </c>
      <c r="B309" s="7" t="str">
        <f t="shared" si="72"/>
        <v>41305</v>
      </c>
      <c r="C309" s="8" t="s">
        <v>302</v>
      </c>
      <c r="D309" s="9" t="s">
        <v>327</v>
      </c>
      <c r="E309" s="7" t="str">
        <f>"黄小涵"</f>
        <v>黄小涵</v>
      </c>
      <c r="F309" s="7" t="str">
        <f t="shared" ref="F309:F313" si="73">"女"</f>
        <v>女</v>
      </c>
      <c r="G309" s="10"/>
    </row>
    <row r="310" customHeight="1" spans="1:7">
      <c r="A310" s="7">
        <v>308</v>
      </c>
      <c r="B310" s="7" t="str">
        <f t="shared" si="72"/>
        <v>41305</v>
      </c>
      <c r="C310" s="8" t="s">
        <v>302</v>
      </c>
      <c r="D310" s="9" t="s">
        <v>328</v>
      </c>
      <c r="E310" s="7" t="str">
        <f>"肖豪"</f>
        <v>肖豪</v>
      </c>
      <c r="F310" s="7" t="str">
        <f t="shared" ref="F310:F316" si="74">"男"</f>
        <v>男</v>
      </c>
      <c r="G310" s="10"/>
    </row>
    <row r="311" customHeight="1" spans="1:7">
      <c r="A311" s="7">
        <v>309</v>
      </c>
      <c r="B311" s="7" t="str">
        <f t="shared" si="72"/>
        <v>41305</v>
      </c>
      <c r="C311" s="8" t="s">
        <v>302</v>
      </c>
      <c r="D311" s="9" t="s">
        <v>329</v>
      </c>
      <c r="E311" s="7" t="str">
        <f>"刘倩倩"</f>
        <v>刘倩倩</v>
      </c>
      <c r="F311" s="7" t="str">
        <f t="shared" si="73"/>
        <v>女</v>
      </c>
      <c r="G311" s="10"/>
    </row>
    <row r="312" customHeight="1" spans="1:7">
      <c r="A312" s="7">
        <v>310</v>
      </c>
      <c r="B312" s="7" t="str">
        <f t="shared" si="72"/>
        <v>41305</v>
      </c>
      <c r="C312" s="8" t="s">
        <v>302</v>
      </c>
      <c r="D312" s="9" t="s">
        <v>330</v>
      </c>
      <c r="E312" s="7" t="str">
        <f>"孙宇"</f>
        <v>孙宇</v>
      </c>
      <c r="F312" s="7" t="str">
        <f t="shared" si="73"/>
        <v>女</v>
      </c>
      <c r="G312" s="10"/>
    </row>
    <row r="313" customHeight="1" spans="1:7">
      <c r="A313" s="7">
        <v>311</v>
      </c>
      <c r="B313" s="7" t="str">
        <f t="shared" si="72"/>
        <v>41305</v>
      </c>
      <c r="C313" s="8" t="s">
        <v>302</v>
      </c>
      <c r="D313" s="9" t="s">
        <v>331</v>
      </c>
      <c r="E313" s="7" t="str">
        <f>"董文婷"</f>
        <v>董文婷</v>
      </c>
      <c r="F313" s="7" t="str">
        <f t="shared" si="73"/>
        <v>女</v>
      </c>
      <c r="G313" s="10"/>
    </row>
    <row r="314" customHeight="1" spans="1:7">
      <c r="A314" s="7">
        <v>312</v>
      </c>
      <c r="B314" s="7" t="str">
        <f t="shared" si="72"/>
        <v>41305</v>
      </c>
      <c r="C314" s="8" t="s">
        <v>302</v>
      </c>
      <c r="D314" s="9" t="s">
        <v>332</v>
      </c>
      <c r="E314" s="7" t="str">
        <f>"匡嵩"</f>
        <v>匡嵩</v>
      </c>
      <c r="F314" s="7" t="str">
        <f t="shared" si="74"/>
        <v>男</v>
      </c>
      <c r="G314" s="10"/>
    </row>
    <row r="315" customHeight="1" spans="1:7">
      <c r="A315" s="7">
        <v>313</v>
      </c>
      <c r="B315" s="7" t="str">
        <f t="shared" si="72"/>
        <v>41305</v>
      </c>
      <c r="C315" s="8" t="s">
        <v>302</v>
      </c>
      <c r="D315" s="9" t="s">
        <v>333</v>
      </c>
      <c r="E315" s="7" t="str">
        <f>"詹维康"</f>
        <v>詹维康</v>
      </c>
      <c r="F315" s="7" t="str">
        <f t="shared" si="74"/>
        <v>男</v>
      </c>
      <c r="G315" s="10"/>
    </row>
    <row r="316" customHeight="1" spans="1:7">
      <c r="A316" s="7">
        <v>314</v>
      </c>
      <c r="B316" s="7" t="str">
        <f t="shared" si="72"/>
        <v>41305</v>
      </c>
      <c r="C316" s="8" t="s">
        <v>302</v>
      </c>
      <c r="D316" s="9" t="s">
        <v>334</v>
      </c>
      <c r="E316" s="7" t="str">
        <f>"朱英豪"</f>
        <v>朱英豪</v>
      </c>
      <c r="F316" s="7" t="str">
        <f t="shared" si="74"/>
        <v>男</v>
      </c>
      <c r="G316" s="11"/>
    </row>
    <row r="317" customHeight="1" spans="1:7">
      <c r="A317" s="7">
        <v>315</v>
      </c>
      <c r="B317" s="7" t="str">
        <f t="shared" si="72"/>
        <v>41305</v>
      </c>
      <c r="C317" s="8" t="s">
        <v>302</v>
      </c>
      <c r="D317" s="9" t="s">
        <v>335</v>
      </c>
      <c r="E317" s="7" t="str">
        <f>"葛昕雨"</f>
        <v>葛昕雨</v>
      </c>
      <c r="F317" s="7" t="str">
        <f t="shared" ref="F317:F320" si="75">"女"</f>
        <v>女</v>
      </c>
      <c r="G317" s="10"/>
    </row>
    <row r="318" customHeight="1" spans="1:7">
      <c r="A318" s="7">
        <v>316</v>
      </c>
      <c r="B318" s="7" t="str">
        <f t="shared" si="72"/>
        <v>41305</v>
      </c>
      <c r="C318" s="8" t="s">
        <v>302</v>
      </c>
      <c r="D318" s="9" t="s">
        <v>336</v>
      </c>
      <c r="E318" s="7" t="str">
        <f>"骆思如"</f>
        <v>骆思如</v>
      </c>
      <c r="F318" s="7" t="str">
        <f t="shared" si="75"/>
        <v>女</v>
      </c>
      <c r="G318" s="10"/>
    </row>
    <row r="319" customHeight="1" spans="1:7">
      <c r="A319" s="7">
        <v>317</v>
      </c>
      <c r="B319" s="7" t="str">
        <f t="shared" si="72"/>
        <v>41305</v>
      </c>
      <c r="C319" s="8" t="s">
        <v>302</v>
      </c>
      <c r="D319" s="9" t="s">
        <v>337</v>
      </c>
      <c r="E319" s="7" t="str">
        <f>"高敏"</f>
        <v>高敏</v>
      </c>
      <c r="F319" s="7" t="str">
        <f t="shared" si="75"/>
        <v>女</v>
      </c>
      <c r="G319" s="10"/>
    </row>
    <row r="320" customHeight="1" spans="1:7">
      <c r="A320" s="7">
        <v>318</v>
      </c>
      <c r="B320" s="7" t="str">
        <f t="shared" ref="B320:B328" si="76">"41401"</f>
        <v>41401</v>
      </c>
      <c r="C320" s="8" t="s">
        <v>338</v>
      </c>
      <c r="D320" s="9" t="s">
        <v>339</v>
      </c>
      <c r="E320" s="7" t="str">
        <f>"陈玉萍"</f>
        <v>陈玉萍</v>
      </c>
      <c r="F320" s="7" t="str">
        <f t="shared" si="75"/>
        <v>女</v>
      </c>
      <c r="G320" s="10"/>
    </row>
    <row r="321" customHeight="1" spans="1:7">
      <c r="A321" s="7">
        <v>319</v>
      </c>
      <c r="B321" s="7" t="str">
        <f t="shared" si="76"/>
        <v>41401</v>
      </c>
      <c r="C321" s="8" t="s">
        <v>338</v>
      </c>
      <c r="D321" s="9" t="s">
        <v>340</v>
      </c>
      <c r="E321" s="7" t="str">
        <f>"李泓旭"</f>
        <v>李泓旭</v>
      </c>
      <c r="F321" s="7" t="str">
        <f t="shared" ref="F321:F325" si="77">"男"</f>
        <v>男</v>
      </c>
      <c r="G321" s="10"/>
    </row>
    <row r="322" customHeight="1" spans="1:7">
      <c r="A322" s="7">
        <v>320</v>
      </c>
      <c r="B322" s="7" t="str">
        <f t="shared" si="76"/>
        <v>41401</v>
      </c>
      <c r="C322" s="8" t="s">
        <v>338</v>
      </c>
      <c r="D322" s="9" t="s">
        <v>341</v>
      </c>
      <c r="E322" s="7" t="str">
        <f>"宗钰"</f>
        <v>宗钰</v>
      </c>
      <c r="F322" s="7" t="str">
        <f t="shared" ref="F322:F326" si="78">"女"</f>
        <v>女</v>
      </c>
      <c r="G322" s="10"/>
    </row>
    <row r="323" customHeight="1" spans="1:7">
      <c r="A323" s="7">
        <v>321</v>
      </c>
      <c r="B323" s="7" t="str">
        <f t="shared" si="76"/>
        <v>41401</v>
      </c>
      <c r="C323" s="8" t="s">
        <v>338</v>
      </c>
      <c r="D323" s="9" t="s">
        <v>342</v>
      </c>
      <c r="E323" s="7" t="str">
        <f>"蔡亮亮"</f>
        <v>蔡亮亮</v>
      </c>
      <c r="F323" s="7" t="str">
        <f t="shared" si="77"/>
        <v>男</v>
      </c>
      <c r="G323" s="10"/>
    </row>
    <row r="324" customHeight="1" spans="1:7">
      <c r="A324" s="7">
        <v>322</v>
      </c>
      <c r="B324" s="7" t="str">
        <f t="shared" si="76"/>
        <v>41401</v>
      </c>
      <c r="C324" s="8" t="s">
        <v>338</v>
      </c>
      <c r="D324" s="9" t="s">
        <v>343</v>
      </c>
      <c r="E324" s="7" t="str">
        <f>"辛珍珍"</f>
        <v>辛珍珍</v>
      </c>
      <c r="F324" s="7" t="str">
        <f t="shared" si="78"/>
        <v>女</v>
      </c>
      <c r="G324" s="10"/>
    </row>
    <row r="325" customHeight="1" spans="1:7">
      <c r="A325" s="7">
        <v>323</v>
      </c>
      <c r="B325" s="7" t="str">
        <f t="shared" si="76"/>
        <v>41401</v>
      </c>
      <c r="C325" s="8" t="s">
        <v>338</v>
      </c>
      <c r="D325" s="9" t="s">
        <v>344</v>
      </c>
      <c r="E325" s="7" t="str">
        <f>"栗念坤"</f>
        <v>栗念坤</v>
      </c>
      <c r="F325" s="7" t="str">
        <f t="shared" si="77"/>
        <v>男</v>
      </c>
      <c r="G325" s="10"/>
    </row>
    <row r="326" customHeight="1" spans="1:7">
      <c r="A326" s="7">
        <v>324</v>
      </c>
      <c r="B326" s="7" t="str">
        <f t="shared" si="76"/>
        <v>41401</v>
      </c>
      <c r="C326" s="8" t="s">
        <v>338</v>
      </c>
      <c r="D326" s="9" t="s">
        <v>345</v>
      </c>
      <c r="E326" s="7" t="str">
        <f>"秦梦琦"</f>
        <v>秦梦琦</v>
      </c>
      <c r="F326" s="7" t="str">
        <f t="shared" si="78"/>
        <v>女</v>
      </c>
      <c r="G326" s="10"/>
    </row>
    <row r="327" customHeight="1" spans="1:7">
      <c r="A327" s="7">
        <v>325</v>
      </c>
      <c r="B327" s="7" t="str">
        <f t="shared" si="76"/>
        <v>41401</v>
      </c>
      <c r="C327" s="8" t="s">
        <v>338</v>
      </c>
      <c r="D327" s="9" t="s">
        <v>346</v>
      </c>
      <c r="E327" s="7" t="str">
        <f>"刘鑫"</f>
        <v>刘鑫</v>
      </c>
      <c r="F327" s="7" t="str">
        <f t="shared" ref="F327:F333" si="79">"男"</f>
        <v>男</v>
      </c>
      <c r="G327" s="10"/>
    </row>
    <row r="328" customHeight="1" spans="1:7">
      <c r="A328" s="7">
        <v>326</v>
      </c>
      <c r="B328" s="7" t="str">
        <f t="shared" si="76"/>
        <v>41401</v>
      </c>
      <c r="C328" s="8" t="s">
        <v>338</v>
      </c>
      <c r="D328" s="9" t="s">
        <v>347</v>
      </c>
      <c r="E328" s="7" t="str">
        <f>"涂力婳"</f>
        <v>涂力婳</v>
      </c>
      <c r="F328" s="7" t="str">
        <f>"女"</f>
        <v>女</v>
      </c>
      <c r="G328" s="10"/>
    </row>
    <row r="329" customHeight="1" spans="1:7">
      <c r="A329" s="7">
        <v>327</v>
      </c>
      <c r="B329" s="7" t="str">
        <f t="shared" ref="B329:B334" si="80">"41402"</f>
        <v>41402</v>
      </c>
      <c r="C329" s="8" t="s">
        <v>348</v>
      </c>
      <c r="D329" s="9" t="s">
        <v>349</v>
      </c>
      <c r="E329" s="7" t="str">
        <f>"周娥"</f>
        <v>周娥</v>
      </c>
      <c r="F329" s="7" t="str">
        <f>"女"</f>
        <v>女</v>
      </c>
      <c r="G329" s="10"/>
    </row>
    <row r="330" customHeight="1" spans="1:7">
      <c r="A330" s="7">
        <v>328</v>
      </c>
      <c r="B330" s="7" t="str">
        <f t="shared" si="80"/>
        <v>41402</v>
      </c>
      <c r="C330" s="8" t="s">
        <v>348</v>
      </c>
      <c r="D330" s="9" t="s">
        <v>350</v>
      </c>
      <c r="E330" s="7" t="str">
        <f>"刘鲲云"</f>
        <v>刘鲲云</v>
      </c>
      <c r="F330" s="7" t="str">
        <f t="shared" si="79"/>
        <v>男</v>
      </c>
      <c r="G330" s="10"/>
    </row>
    <row r="331" customHeight="1" spans="1:7">
      <c r="A331" s="7">
        <v>329</v>
      </c>
      <c r="B331" s="7" t="str">
        <f t="shared" si="80"/>
        <v>41402</v>
      </c>
      <c r="C331" s="8" t="s">
        <v>348</v>
      </c>
      <c r="D331" s="9" t="s">
        <v>351</v>
      </c>
      <c r="E331" s="7" t="str">
        <f>"黄鑫"</f>
        <v>黄鑫</v>
      </c>
      <c r="F331" s="7" t="str">
        <f t="shared" si="79"/>
        <v>男</v>
      </c>
      <c r="G331" s="10"/>
    </row>
    <row r="332" customHeight="1" spans="1:7">
      <c r="A332" s="7">
        <v>330</v>
      </c>
      <c r="B332" s="7" t="str">
        <f t="shared" si="80"/>
        <v>41402</v>
      </c>
      <c r="C332" s="8" t="s">
        <v>348</v>
      </c>
      <c r="D332" s="9" t="s">
        <v>352</v>
      </c>
      <c r="E332" s="7" t="str">
        <f>"王鑫"</f>
        <v>王鑫</v>
      </c>
      <c r="F332" s="7" t="str">
        <f t="shared" si="79"/>
        <v>男</v>
      </c>
      <c r="G332" s="10"/>
    </row>
    <row r="333" customHeight="1" spans="1:7">
      <c r="A333" s="7">
        <v>331</v>
      </c>
      <c r="B333" s="7" t="str">
        <f t="shared" si="80"/>
        <v>41402</v>
      </c>
      <c r="C333" s="8" t="s">
        <v>348</v>
      </c>
      <c r="D333" s="9" t="s">
        <v>353</v>
      </c>
      <c r="E333" s="7" t="str">
        <f>"饶奎"</f>
        <v>饶奎</v>
      </c>
      <c r="F333" s="7" t="str">
        <f t="shared" si="79"/>
        <v>男</v>
      </c>
      <c r="G333" s="10"/>
    </row>
    <row r="334" customHeight="1" spans="1:7">
      <c r="A334" s="7">
        <v>332</v>
      </c>
      <c r="B334" s="7" t="str">
        <f t="shared" si="80"/>
        <v>41402</v>
      </c>
      <c r="C334" s="8" t="s">
        <v>348</v>
      </c>
      <c r="D334" s="9" t="s">
        <v>354</v>
      </c>
      <c r="E334" s="7" t="str">
        <f>"窦畅"</f>
        <v>窦畅</v>
      </c>
      <c r="F334" s="7" t="str">
        <f>"女"</f>
        <v>女</v>
      </c>
      <c r="G334" s="10"/>
    </row>
    <row r="335" customHeight="1" spans="1:7">
      <c r="A335" s="7">
        <v>333</v>
      </c>
      <c r="B335" s="7" t="str">
        <f t="shared" ref="B335:B347" si="81">"41403"</f>
        <v>41403</v>
      </c>
      <c r="C335" s="8" t="s">
        <v>355</v>
      </c>
      <c r="D335" s="9" t="s">
        <v>356</v>
      </c>
      <c r="E335" s="7" t="str">
        <f>"梅世杰"</f>
        <v>梅世杰</v>
      </c>
      <c r="F335" s="7" t="str">
        <f t="shared" ref="F335:F341" si="82">"男"</f>
        <v>男</v>
      </c>
      <c r="G335" s="10"/>
    </row>
    <row r="336" customHeight="1" spans="1:7">
      <c r="A336" s="7">
        <v>334</v>
      </c>
      <c r="B336" s="7" t="str">
        <f t="shared" si="81"/>
        <v>41403</v>
      </c>
      <c r="C336" s="8" t="s">
        <v>355</v>
      </c>
      <c r="D336" s="9" t="s">
        <v>357</v>
      </c>
      <c r="E336" s="7" t="str">
        <f>"杨杰"</f>
        <v>杨杰</v>
      </c>
      <c r="F336" s="7" t="str">
        <f t="shared" si="82"/>
        <v>男</v>
      </c>
      <c r="G336" s="11"/>
    </row>
    <row r="337" customHeight="1" spans="1:7">
      <c r="A337" s="7">
        <v>335</v>
      </c>
      <c r="B337" s="7" t="str">
        <f t="shared" si="81"/>
        <v>41403</v>
      </c>
      <c r="C337" s="8" t="s">
        <v>355</v>
      </c>
      <c r="D337" s="9" t="s">
        <v>358</v>
      </c>
      <c r="E337" s="7" t="str">
        <f>"罗紫微"</f>
        <v>罗紫微</v>
      </c>
      <c r="F337" s="7" t="str">
        <f>"女"</f>
        <v>女</v>
      </c>
      <c r="G337" s="10"/>
    </row>
    <row r="338" customHeight="1" spans="1:7">
      <c r="A338" s="7">
        <v>336</v>
      </c>
      <c r="B338" s="7" t="str">
        <f t="shared" si="81"/>
        <v>41403</v>
      </c>
      <c r="C338" s="8" t="s">
        <v>355</v>
      </c>
      <c r="D338" s="9" t="s">
        <v>359</v>
      </c>
      <c r="E338" s="7" t="str">
        <f>"李光辉"</f>
        <v>李光辉</v>
      </c>
      <c r="F338" s="7" t="str">
        <f t="shared" si="82"/>
        <v>男</v>
      </c>
      <c r="G338" s="10"/>
    </row>
    <row r="339" customHeight="1" spans="1:7">
      <c r="A339" s="7">
        <v>337</v>
      </c>
      <c r="B339" s="7" t="str">
        <f t="shared" si="81"/>
        <v>41403</v>
      </c>
      <c r="C339" s="8" t="s">
        <v>355</v>
      </c>
      <c r="D339" s="9" t="s">
        <v>360</v>
      </c>
      <c r="E339" s="7" t="str">
        <f>"吴正官"</f>
        <v>吴正官</v>
      </c>
      <c r="F339" s="7" t="str">
        <f t="shared" si="82"/>
        <v>男</v>
      </c>
      <c r="G339" s="10"/>
    </row>
    <row r="340" customHeight="1" spans="1:7">
      <c r="A340" s="7">
        <v>338</v>
      </c>
      <c r="B340" s="7" t="str">
        <f t="shared" si="81"/>
        <v>41403</v>
      </c>
      <c r="C340" s="8" t="s">
        <v>355</v>
      </c>
      <c r="D340" s="9" t="s">
        <v>361</v>
      </c>
      <c r="E340" s="7" t="str">
        <f>"宋准"</f>
        <v>宋准</v>
      </c>
      <c r="F340" s="7" t="str">
        <f t="shared" si="82"/>
        <v>男</v>
      </c>
      <c r="G340" s="10"/>
    </row>
    <row r="341" customHeight="1" spans="1:7">
      <c r="A341" s="7">
        <v>339</v>
      </c>
      <c r="B341" s="7" t="str">
        <f t="shared" si="81"/>
        <v>41403</v>
      </c>
      <c r="C341" s="8" t="s">
        <v>355</v>
      </c>
      <c r="D341" s="9" t="s">
        <v>362</v>
      </c>
      <c r="E341" s="7" t="str">
        <f>"曹威"</f>
        <v>曹威</v>
      </c>
      <c r="F341" s="7" t="str">
        <f t="shared" si="82"/>
        <v>男</v>
      </c>
      <c r="G341" s="10"/>
    </row>
    <row r="342" customHeight="1" spans="1:7">
      <c r="A342" s="7">
        <v>340</v>
      </c>
      <c r="B342" s="7" t="str">
        <f t="shared" si="81"/>
        <v>41403</v>
      </c>
      <c r="C342" s="8" t="s">
        <v>355</v>
      </c>
      <c r="D342" s="9" t="s">
        <v>363</v>
      </c>
      <c r="E342" s="7" t="str">
        <f>"常菁慧"</f>
        <v>常菁慧</v>
      </c>
      <c r="F342" s="7" t="str">
        <f t="shared" ref="F342:F346" si="83">"女"</f>
        <v>女</v>
      </c>
      <c r="G342" s="10"/>
    </row>
    <row r="343" customHeight="1" spans="1:7">
      <c r="A343" s="7">
        <v>341</v>
      </c>
      <c r="B343" s="7" t="str">
        <f t="shared" si="81"/>
        <v>41403</v>
      </c>
      <c r="C343" s="8" t="s">
        <v>355</v>
      </c>
      <c r="D343" s="9" t="s">
        <v>364</v>
      </c>
      <c r="E343" s="7" t="str">
        <f>"袁嘉琪"</f>
        <v>袁嘉琪</v>
      </c>
      <c r="F343" s="7" t="str">
        <f t="shared" si="83"/>
        <v>女</v>
      </c>
      <c r="G343" s="10"/>
    </row>
    <row r="344" customHeight="1" spans="1:7">
      <c r="A344" s="7">
        <v>342</v>
      </c>
      <c r="B344" s="7" t="str">
        <f t="shared" si="81"/>
        <v>41403</v>
      </c>
      <c r="C344" s="8" t="s">
        <v>355</v>
      </c>
      <c r="D344" s="9" t="s">
        <v>365</v>
      </c>
      <c r="E344" s="7" t="str">
        <f>"卢娟"</f>
        <v>卢娟</v>
      </c>
      <c r="F344" s="7" t="str">
        <f t="shared" si="83"/>
        <v>女</v>
      </c>
      <c r="G344" s="10"/>
    </row>
    <row r="345" customHeight="1" spans="1:7">
      <c r="A345" s="7">
        <v>343</v>
      </c>
      <c r="B345" s="7" t="str">
        <f t="shared" si="81"/>
        <v>41403</v>
      </c>
      <c r="C345" s="8" t="s">
        <v>355</v>
      </c>
      <c r="D345" s="9" t="s">
        <v>366</v>
      </c>
      <c r="E345" s="7" t="str">
        <f>"冯爽"</f>
        <v>冯爽</v>
      </c>
      <c r="F345" s="7" t="str">
        <f t="shared" si="83"/>
        <v>女</v>
      </c>
      <c r="G345" s="10"/>
    </row>
    <row r="346" customHeight="1" spans="1:7">
      <c r="A346" s="7">
        <v>344</v>
      </c>
      <c r="B346" s="7" t="str">
        <f t="shared" si="81"/>
        <v>41403</v>
      </c>
      <c r="C346" s="8" t="s">
        <v>355</v>
      </c>
      <c r="D346" s="9" t="s">
        <v>367</v>
      </c>
      <c r="E346" s="7" t="str">
        <f>"张欢欢"</f>
        <v>张欢欢</v>
      </c>
      <c r="F346" s="7" t="str">
        <f t="shared" si="83"/>
        <v>女</v>
      </c>
      <c r="G346" s="10"/>
    </row>
    <row r="347" customHeight="1" spans="1:7">
      <c r="A347" s="7">
        <v>345</v>
      </c>
      <c r="B347" s="7" t="str">
        <f t="shared" si="81"/>
        <v>41403</v>
      </c>
      <c r="C347" s="8" t="s">
        <v>355</v>
      </c>
      <c r="D347" s="9" t="s">
        <v>368</v>
      </c>
      <c r="E347" s="7" t="str">
        <f>"胡俊涛"</f>
        <v>胡俊涛</v>
      </c>
      <c r="F347" s="7" t="str">
        <f t="shared" ref="F347:F351" si="84">"男"</f>
        <v>男</v>
      </c>
      <c r="G347" s="10"/>
    </row>
    <row r="348" customHeight="1" spans="1:7">
      <c r="A348" s="7">
        <v>346</v>
      </c>
      <c r="B348" s="7" t="str">
        <f t="shared" ref="B348:B402" si="85">"41501"</f>
        <v>41501</v>
      </c>
      <c r="C348" s="8" t="s">
        <v>369</v>
      </c>
      <c r="D348" s="9" t="s">
        <v>370</v>
      </c>
      <c r="E348" s="7" t="str">
        <f>"李忠骥"</f>
        <v>李忠骥</v>
      </c>
      <c r="F348" s="7" t="str">
        <f t="shared" si="84"/>
        <v>男</v>
      </c>
      <c r="G348" s="10"/>
    </row>
    <row r="349" customHeight="1" spans="1:7">
      <c r="A349" s="7">
        <v>347</v>
      </c>
      <c r="B349" s="7" t="str">
        <f t="shared" si="85"/>
        <v>41501</v>
      </c>
      <c r="C349" s="8" t="s">
        <v>369</v>
      </c>
      <c r="D349" s="9" t="s">
        <v>371</v>
      </c>
      <c r="E349" s="7" t="str">
        <f>"胡晓静"</f>
        <v>胡晓静</v>
      </c>
      <c r="F349" s="7" t="str">
        <f t="shared" ref="F349:F354" si="86">"女"</f>
        <v>女</v>
      </c>
      <c r="G349" s="10"/>
    </row>
    <row r="350" customHeight="1" spans="1:7">
      <c r="A350" s="7">
        <v>348</v>
      </c>
      <c r="B350" s="7" t="str">
        <f t="shared" si="85"/>
        <v>41501</v>
      </c>
      <c r="C350" s="8" t="s">
        <v>369</v>
      </c>
      <c r="D350" s="9" t="s">
        <v>372</v>
      </c>
      <c r="E350" s="7" t="str">
        <f>"赵祥宇"</f>
        <v>赵祥宇</v>
      </c>
      <c r="F350" s="7" t="str">
        <f t="shared" si="84"/>
        <v>男</v>
      </c>
      <c r="G350" s="10"/>
    </row>
    <row r="351" customHeight="1" spans="1:7">
      <c r="A351" s="7">
        <v>349</v>
      </c>
      <c r="B351" s="7" t="str">
        <f t="shared" si="85"/>
        <v>41501</v>
      </c>
      <c r="C351" s="8" t="s">
        <v>369</v>
      </c>
      <c r="D351" s="9" t="s">
        <v>373</v>
      </c>
      <c r="E351" s="7" t="str">
        <f>"桂程玉"</f>
        <v>桂程玉</v>
      </c>
      <c r="F351" s="7" t="str">
        <f t="shared" si="84"/>
        <v>男</v>
      </c>
      <c r="G351" s="10"/>
    </row>
    <row r="352" customHeight="1" spans="1:7">
      <c r="A352" s="7">
        <v>350</v>
      </c>
      <c r="B352" s="7" t="str">
        <f t="shared" si="85"/>
        <v>41501</v>
      </c>
      <c r="C352" s="8" t="s">
        <v>369</v>
      </c>
      <c r="D352" s="9" t="s">
        <v>374</v>
      </c>
      <c r="E352" s="7" t="str">
        <f>"王萌萌"</f>
        <v>王萌萌</v>
      </c>
      <c r="F352" s="7" t="str">
        <f t="shared" si="86"/>
        <v>女</v>
      </c>
      <c r="G352" s="10"/>
    </row>
    <row r="353" customHeight="1" spans="1:7">
      <c r="A353" s="7">
        <v>351</v>
      </c>
      <c r="B353" s="7" t="str">
        <f t="shared" si="85"/>
        <v>41501</v>
      </c>
      <c r="C353" s="8" t="s">
        <v>369</v>
      </c>
      <c r="D353" s="9" t="s">
        <v>375</v>
      </c>
      <c r="E353" s="7" t="str">
        <f>"焦慧"</f>
        <v>焦慧</v>
      </c>
      <c r="F353" s="7" t="str">
        <f t="shared" si="86"/>
        <v>女</v>
      </c>
      <c r="G353" s="10"/>
    </row>
    <row r="354" customHeight="1" spans="1:7">
      <c r="A354" s="7">
        <v>352</v>
      </c>
      <c r="B354" s="7" t="str">
        <f t="shared" si="85"/>
        <v>41501</v>
      </c>
      <c r="C354" s="8" t="s">
        <v>369</v>
      </c>
      <c r="D354" s="9" t="s">
        <v>376</v>
      </c>
      <c r="E354" s="7" t="str">
        <f>"吴玲"</f>
        <v>吴玲</v>
      </c>
      <c r="F354" s="7" t="str">
        <f t="shared" si="86"/>
        <v>女</v>
      </c>
      <c r="G354" s="10"/>
    </row>
    <row r="355" customHeight="1" spans="1:7">
      <c r="A355" s="7">
        <v>353</v>
      </c>
      <c r="B355" s="7" t="str">
        <f t="shared" si="85"/>
        <v>41501</v>
      </c>
      <c r="C355" s="8" t="s">
        <v>369</v>
      </c>
      <c r="D355" s="9" t="s">
        <v>377</v>
      </c>
      <c r="E355" s="7" t="str">
        <f>"杨宇"</f>
        <v>杨宇</v>
      </c>
      <c r="F355" s="7" t="str">
        <f t="shared" ref="F355:F360" si="87">"男"</f>
        <v>男</v>
      </c>
      <c r="G355" s="10"/>
    </row>
    <row r="356" customHeight="1" spans="1:7">
      <c r="A356" s="7">
        <v>354</v>
      </c>
      <c r="B356" s="7" t="str">
        <f t="shared" si="85"/>
        <v>41501</v>
      </c>
      <c r="C356" s="8" t="s">
        <v>369</v>
      </c>
      <c r="D356" s="9" t="s">
        <v>378</v>
      </c>
      <c r="E356" s="7" t="str">
        <f>"廖浪"</f>
        <v>廖浪</v>
      </c>
      <c r="F356" s="7" t="str">
        <f t="shared" ref="F356:F358" si="88">"女"</f>
        <v>女</v>
      </c>
      <c r="G356" s="10"/>
    </row>
    <row r="357" customHeight="1" spans="1:7">
      <c r="A357" s="7">
        <v>355</v>
      </c>
      <c r="B357" s="7" t="str">
        <f t="shared" si="85"/>
        <v>41501</v>
      </c>
      <c r="C357" s="8" t="s">
        <v>369</v>
      </c>
      <c r="D357" s="9" t="s">
        <v>379</v>
      </c>
      <c r="E357" s="7" t="str">
        <f>"李青青"</f>
        <v>李青青</v>
      </c>
      <c r="F357" s="7" t="str">
        <f t="shared" si="88"/>
        <v>女</v>
      </c>
      <c r="G357" s="10"/>
    </row>
    <row r="358" customHeight="1" spans="1:7">
      <c r="A358" s="7">
        <v>356</v>
      </c>
      <c r="B358" s="7" t="str">
        <f t="shared" si="85"/>
        <v>41501</v>
      </c>
      <c r="C358" s="8" t="s">
        <v>369</v>
      </c>
      <c r="D358" s="9" t="s">
        <v>380</v>
      </c>
      <c r="E358" s="7" t="str">
        <f>"崔孜毓"</f>
        <v>崔孜毓</v>
      </c>
      <c r="F358" s="7" t="str">
        <f t="shared" si="88"/>
        <v>女</v>
      </c>
      <c r="G358" s="10"/>
    </row>
    <row r="359" customHeight="1" spans="1:7">
      <c r="A359" s="7">
        <v>357</v>
      </c>
      <c r="B359" s="7" t="str">
        <f t="shared" si="85"/>
        <v>41501</v>
      </c>
      <c r="C359" s="8" t="s">
        <v>369</v>
      </c>
      <c r="D359" s="9" t="s">
        <v>381</v>
      </c>
      <c r="E359" s="7" t="str">
        <f>"张洪"</f>
        <v>张洪</v>
      </c>
      <c r="F359" s="7" t="str">
        <f t="shared" si="87"/>
        <v>男</v>
      </c>
      <c r="G359" s="10"/>
    </row>
    <row r="360" customHeight="1" spans="1:7">
      <c r="A360" s="7">
        <v>358</v>
      </c>
      <c r="B360" s="7" t="str">
        <f t="shared" si="85"/>
        <v>41501</v>
      </c>
      <c r="C360" s="8" t="s">
        <v>369</v>
      </c>
      <c r="D360" s="9" t="s">
        <v>382</v>
      </c>
      <c r="E360" s="7" t="str">
        <f>"宋金鑫"</f>
        <v>宋金鑫</v>
      </c>
      <c r="F360" s="7" t="str">
        <f t="shared" si="87"/>
        <v>男</v>
      </c>
      <c r="G360" s="10"/>
    </row>
    <row r="361" customHeight="1" spans="1:7">
      <c r="A361" s="7">
        <v>359</v>
      </c>
      <c r="B361" s="7" t="str">
        <f t="shared" si="85"/>
        <v>41501</v>
      </c>
      <c r="C361" s="8" t="s">
        <v>369</v>
      </c>
      <c r="D361" s="9" t="s">
        <v>383</v>
      </c>
      <c r="E361" s="7" t="str">
        <f>"胡丹梧"</f>
        <v>胡丹梧</v>
      </c>
      <c r="F361" s="7" t="str">
        <f t="shared" ref="F361:F366" si="89">"女"</f>
        <v>女</v>
      </c>
      <c r="G361" s="10"/>
    </row>
    <row r="362" customHeight="1" spans="1:7">
      <c r="A362" s="7">
        <v>360</v>
      </c>
      <c r="B362" s="7" t="str">
        <f t="shared" si="85"/>
        <v>41501</v>
      </c>
      <c r="C362" s="8" t="s">
        <v>369</v>
      </c>
      <c r="D362" s="9" t="s">
        <v>384</v>
      </c>
      <c r="E362" s="7" t="str">
        <f>"党广东"</f>
        <v>党广东</v>
      </c>
      <c r="F362" s="7" t="str">
        <f t="shared" ref="F362:F365" si="90">"男"</f>
        <v>男</v>
      </c>
      <c r="G362" s="10"/>
    </row>
    <row r="363" customHeight="1" spans="1:7">
      <c r="A363" s="7">
        <v>361</v>
      </c>
      <c r="B363" s="7" t="str">
        <f t="shared" si="85"/>
        <v>41501</v>
      </c>
      <c r="C363" s="8" t="s">
        <v>369</v>
      </c>
      <c r="D363" s="9" t="s">
        <v>385</v>
      </c>
      <c r="E363" s="7" t="str">
        <f>"万金枝"</f>
        <v>万金枝</v>
      </c>
      <c r="F363" s="7" t="str">
        <f t="shared" si="89"/>
        <v>女</v>
      </c>
      <c r="G363" s="10"/>
    </row>
    <row r="364" customHeight="1" spans="1:7">
      <c r="A364" s="7">
        <v>362</v>
      </c>
      <c r="B364" s="7" t="str">
        <f t="shared" si="85"/>
        <v>41501</v>
      </c>
      <c r="C364" s="8" t="s">
        <v>369</v>
      </c>
      <c r="D364" s="9" t="s">
        <v>386</v>
      </c>
      <c r="E364" s="7" t="str">
        <f>"赵庆州"</f>
        <v>赵庆州</v>
      </c>
      <c r="F364" s="7" t="str">
        <f t="shared" si="90"/>
        <v>男</v>
      </c>
      <c r="G364" s="10"/>
    </row>
    <row r="365" customHeight="1" spans="1:7">
      <c r="A365" s="7">
        <v>363</v>
      </c>
      <c r="B365" s="7" t="str">
        <f t="shared" si="85"/>
        <v>41501</v>
      </c>
      <c r="C365" s="8" t="s">
        <v>369</v>
      </c>
      <c r="D365" s="9" t="s">
        <v>387</v>
      </c>
      <c r="E365" s="7" t="str">
        <f>"胡铭"</f>
        <v>胡铭</v>
      </c>
      <c r="F365" s="7" t="str">
        <f t="shared" si="90"/>
        <v>男</v>
      </c>
      <c r="G365" s="10"/>
    </row>
    <row r="366" customHeight="1" spans="1:7">
      <c r="A366" s="7">
        <v>364</v>
      </c>
      <c r="B366" s="7" t="str">
        <f t="shared" si="85"/>
        <v>41501</v>
      </c>
      <c r="C366" s="8" t="s">
        <v>369</v>
      </c>
      <c r="D366" s="9" t="s">
        <v>388</v>
      </c>
      <c r="E366" s="7" t="str">
        <f>"郑亚"</f>
        <v>郑亚</v>
      </c>
      <c r="F366" s="7" t="str">
        <f t="shared" si="89"/>
        <v>女</v>
      </c>
      <c r="G366" s="10"/>
    </row>
    <row r="367" customHeight="1" spans="1:7">
      <c r="A367" s="7">
        <v>365</v>
      </c>
      <c r="B367" s="7" t="str">
        <f t="shared" si="85"/>
        <v>41501</v>
      </c>
      <c r="C367" s="8" t="s">
        <v>369</v>
      </c>
      <c r="D367" s="9" t="s">
        <v>389</v>
      </c>
      <c r="E367" s="7" t="str">
        <f>"刘凡"</f>
        <v>刘凡</v>
      </c>
      <c r="F367" s="7" t="str">
        <f t="shared" ref="F367:F370" si="91">"男"</f>
        <v>男</v>
      </c>
      <c r="G367" s="10"/>
    </row>
    <row r="368" customHeight="1" spans="1:7">
      <c r="A368" s="7">
        <v>366</v>
      </c>
      <c r="B368" s="7" t="str">
        <f t="shared" si="85"/>
        <v>41501</v>
      </c>
      <c r="C368" s="8" t="s">
        <v>369</v>
      </c>
      <c r="D368" s="9" t="s">
        <v>390</v>
      </c>
      <c r="E368" s="7" t="str">
        <f>"刘金元"</f>
        <v>刘金元</v>
      </c>
      <c r="F368" s="7" t="str">
        <f t="shared" ref="F368:F372" si="92">"女"</f>
        <v>女</v>
      </c>
      <c r="G368" s="10"/>
    </row>
    <row r="369" customHeight="1" spans="1:7">
      <c r="A369" s="7">
        <v>367</v>
      </c>
      <c r="B369" s="7" t="str">
        <f t="shared" si="85"/>
        <v>41501</v>
      </c>
      <c r="C369" s="8" t="s">
        <v>369</v>
      </c>
      <c r="D369" s="9" t="s">
        <v>391</v>
      </c>
      <c r="E369" s="7" t="str">
        <f>"黄文杰"</f>
        <v>黄文杰</v>
      </c>
      <c r="F369" s="7" t="str">
        <f t="shared" si="91"/>
        <v>男</v>
      </c>
      <c r="G369" s="10"/>
    </row>
    <row r="370" customHeight="1" spans="1:7">
      <c r="A370" s="7">
        <v>368</v>
      </c>
      <c r="B370" s="7" t="str">
        <f t="shared" si="85"/>
        <v>41501</v>
      </c>
      <c r="C370" s="8" t="s">
        <v>369</v>
      </c>
      <c r="D370" s="9" t="s">
        <v>392</v>
      </c>
      <c r="E370" s="7" t="str">
        <f>"储伟"</f>
        <v>储伟</v>
      </c>
      <c r="F370" s="7" t="str">
        <f t="shared" si="91"/>
        <v>男</v>
      </c>
      <c r="G370" s="10"/>
    </row>
    <row r="371" customHeight="1" spans="1:7">
      <c r="A371" s="7">
        <v>369</v>
      </c>
      <c r="B371" s="7" t="str">
        <f t="shared" si="85"/>
        <v>41501</v>
      </c>
      <c r="C371" s="8" t="s">
        <v>369</v>
      </c>
      <c r="D371" s="9" t="s">
        <v>393</v>
      </c>
      <c r="E371" s="7" t="str">
        <f>"毛陈琳"</f>
        <v>毛陈琳</v>
      </c>
      <c r="F371" s="7" t="str">
        <f t="shared" si="92"/>
        <v>女</v>
      </c>
      <c r="G371" s="10"/>
    </row>
    <row r="372" customHeight="1" spans="1:7">
      <c r="A372" s="7">
        <v>370</v>
      </c>
      <c r="B372" s="7" t="str">
        <f t="shared" si="85"/>
        <v>41501</v>
      </c>
      <c r="C372" s="8" t="s">
        <v>369</v>
      </c>
      <c r="D372" s="9" t="s">
        <v>394</v>
      </c>
      <c r="E372" s="7" t="str">
        <f>"王雪"</f>
        <v>王雪</v>
      </c>
      <c r="F372" s="7" t="str">
        <f t="shared" si="92"/>
        <v>女</v>
      </c>
      <c r="G372" s="10"/>
    </row>
    <row r="373" customHeight="1" spans="1:7">
      <c r="A373" s="7">
        <v>371</v>
      </c>
      <c r="B373" s="7" t="str">
        <f t="shared" si="85"/>
        <v>41501</v>
      </c>
      <c r="C373" s="8" t="s">
        <v>369</v>
      </c>
      <c r="D373" s="9" t="s">
        <v>395</v>
      </c>
      <c r="E373" s="7" t="str">
        <f>"高俊"</f>
        <v>高俊</v>
      </c>
      <c r="F373" s="7" t="str">
        <f t="shared" ref="F373:F377" si="93">"男"</f>
        <v>男</v>
      </c>
      <c r="G373" s="10"/>
    </row>
    <row r="374" customHeight="1" spans="1:7">
      <c r="A374" s="7">
        <v>372</v>
      </c>
      <c r="B374" s="7" t="str">
        <f t="shared" si="85"/>
        <v>41501</v>
      </c>
      <c r="C374" s="8" t="s">
        <v>369</v>
      </c>
      <c r="D374" s="9" t="s">
        <v>396</v>
      </c>
      <c r="E374" s="7" t="str">
        <f>"靳贵南"</f>
        <v>靳贵南</v>
      </c>
      <c r="F374" s="7" t="str">
        <f t="shared" si="93"/>
        <v>男</v>
      </c>
      <c r="G374" s="10"/>
    </row>
    <row r="375" customHeight="1" spans="1:7">
      <c r="A375" s="7">
        <v>373</v>
      </c>
      <c r="B375" s="7" t="str">
        <f t="shared" si="85"/>
        <v>41501</v>
      </c>
      <c r="C375" s="8" t="s">
        <v>369</v>
      </c>
      <c r="D375" s="9" t="s">
        <v>397</v>
      </c>
      <c r="E375" s="7" t="str">
        <f>"张金乔"</f>
        <v>张金乔</v>
      </c>
      <c r="F375" s="7" t="str">
        <f t="shared" ref="F375:F378" si="94">"女"</f>
        <v>女</v>
      </c>
      <c r="G375" s="10"/>
    </row>
    <row r="376" customHeight="1" spans="1:7">
      <c r="A376" s="7">
        <v>374</v>
      </c>
      <c r="B376" s="7" t="str">
        <f t="shared" si="85"/>
        <v>41501</v>
      </c>
      <c r="C376" s="8" t="s">
        <v>369</v>
      </c>
      <c r="D376" s="9" t="s">
        <v>398</v>
      </c>
      <c r="E376" s="7" t="str">
        <f>"何珍玉"</f>
        <v>何珍玉</v>
      </c>
      <c r="F376" s="7" t="str">
        <f t="shared" si="94"/>
        <v>女</v>
      </c>
      <c r="G376" s="10"/>
    </row>
    <row r="377" customHeight="1" spans="1:7">
      <c r="A377" s="7">
        <v>375</v>
      </c>
      <c r="B377" s="7" t="str">
        <f t="shared" si="85"/>
        <v>41501</v>
      </c>
      <c r="C377" s="8" t="s">
        <v>369</v>
      </c>
      <c r="D377" s="9" t="s">
        <v>399</v>
      </c>
      <c r="E377" s="7" t="str">
        <f>"谢杨皓"</f>
        <v>谢杨皓</v>
      </c>
      <c r="F377" s="7" t="str">
        <f t="shared" si="93"/>
        <v>男</v>
      </c>
      <c r="G377" s="10"/>
    </row>
    <row r="378" customHeight="1" spans="1:7">
      <c r="A378" s="7">
        <v>376</v>
      </c>
      <c r="B378" s="7" t="str">
        <f t="shared" si="85"/>
        <v>41501</v>
      </c>
      <c r="C378" s="8" t="s">
        <v>369</v>
      </c>
      <c r="D378" s="9" t="s">
        <v>400</v>
      </c>
      <c r="E378" s="7" t="str">
        <f>"徐利敏"</f>
        <v>徐利敏</v>
      </c>
      <c r="F378" s="7" t="str">
        <f t="shared" si="94"/>
        <v>女</v>
      </c>
      <c r="G378" s="10"/>
    </row>
    <row r="379" customHeight="1" spans="1:7">
      <c r="A379" s="7">
        <v>377</v>
      </c>
      <c r="B379" s="7" t="str">
        <f t="shared" si="85"/>
        <v>41501</v>
      </c>
      <c r="C379" s="8" t="s">
        <v>369</v>
      </c>
      <c r="D379" s="9" t="s">
        <v>401</v>
      </c>
      <c r="E379" s="7" t="str">
        <f>"杨帅"</f>
        <v>杨帅</v>
      </c>
      <c r="F379" s="7" t="str">
        <f t="shared" ref="F379:F381" si="95">"男"</f>
        <v>男</v>
      </c>
      <c r="G379" s="10"/>
    </row>
    <row r="380" customHeight="1" spans="1:7">
      <c r="A380" s="7">
        <v>378</v>
      </c>
      <c r="B380" s="7" t="str">
        <f t="shared" si="85"/>
        <v>41501</v>
      </c>
      <c r="C380" s="8" t="s">
        <v>369</v>
      </c>
      <c r="D380" s="9" t="s">
        <v>402</v>
      </c>
      <c r="E380" s="7" t="str">
        <f>"臧宏运"</f>
        <v>臧宏运</v>
      </c>
      <c r="F380" s="7" t="str">
        <f t="shared" si="95"/>
        <v>男</v>
      </c>
      <c r="G380" s="10"/>
    </row>
    <row r="381" customHeight="1" spans="1:7">
      <c r="A381" s="7">
        <v>379</v>
      </c>
      <c r="B381" s="7" t="str">
        <f t="shared" si="85"/>
        <v>41501</v>
      </c>
      <c r="C381" s="8" t="s">
        <v>369</v>
      </c>
      <c r="D381" s="9" t="s">
        <v>403</v>
      </c>
      <c r="E381" s="7" t="str">
        <f>"张佳卓"</f>
        <v>张佳卓</v>
      </c>
      <c r="F381" s="7" t="str">
        <f t="shared" si="95"/>
        <v>男</v>
      </c>
      <c r="G381" s="10"/>
    </row>
    <row r="382" customHeight="1" spans="1:7">
      <c r="A382" s="7">
        <v>380</v>
      </c>
      <c r="B382" s="7" t="str">
        <f t="shared" si="85"/>
        <v>41501</v>
      </c>
      <c r="C382" s="8" t="s">
        <v>369</v>
      </c>
      <c r="D382" s="9" t="s">
        <v>404</v>
      </c>
      <c r="E382" s="7" t="str">
        <f>"范晓露"</f>
        <v>范晓露</v>
      </c>
      <c r="F382" s="7" t="str">
        <f t="shared" ref="F382:F386" si="96">"女"</f>
        <v>女</v>
      </c>
      <c r="G382" s="10"/>
    </row>
    <row r="383" customHeight="1" spans="1:7">
      <c r="A383" s="7">
        <v>381</v>
      </c>
      <c r="B383" s="7" t="str">
        <f t="shared" si="85"/>
        <v>41501</v>
      </c>
      <c r="C383" s="8" t="s">
        <v>369</v>
      </c>
      <c r="D383" s="9" t="s">
        <v>405</v>
      </c>
      <c r="E383" s="7" t="str">
        <f>"胡雨伦"</f>
        <v>胡雨伦</v>
      </c>
      <c r="F383" s="7" t="str">
        <f t="shared" si="96"/>
        <v>女</v>
      </c>
      <c r="G383" s="10"/>
    </row>
    <row r="384" customHeight="1" spans="1:7">
      <c r="A384" s="7">
        <v>382</v>
      </c>
      <c r="B384" s="7" t="str">
        <f t="shared" si="85"/>
        <v>41501</v>
      </c>
      <c r="C384" s="8" t="s">
        <v>369</v>
      </c>
      <c r="D384" s="9" t="s">
        <v>406</v>
      </c>
      <c r="E384" s="7" t="str">
        <f>"杨晓玲"</f>
        <v>杨晓玲</v>
      </c>
      <c r="F384" s="7" t="str">
        <f t="shared" si="96"/>
        <v>女</v>
      </c>
      <c r="G384" s="10"/>
    </row>
    <row r="385" customHeight="1" spans="1:7">
      <c r="A385" s="7">
        <v>383</v>
      </c>
      <c r="B385" s="7" t="str">
        <f t="shared" si="85"/>
        <v>41501</v>
      </c>
      <c r="C385" s="8" t="s">
        <v>369</v>
      </c>
      <c r="D385" s="9" t="s">
        <v>407</v>
      </c>
      <c r="E385" s="7" t="str">
        <f>"万木英"</f>
        <v>万木英</v>
      </c>
      <c r="F385" s="7" t="str">
        <f t="shared" si="96"/>
        <v>女</v>
      </c>
      <c r="G385" s="10"/>
    </row>
    <row r="386" customHeight="1" spans="1:7">
      <c r="A386" s="7">
        <v>384</v>
      </c>
      <c r="B386" s="7" t="str">
        <f t="shared" si="85"/>
        <v>41501</v>
      </c>
      <c r="C386" s="8" t="s">
        <v>369</v>
      </c>
      <c r="D386" s="9" t="s">
        <v>408</v>
      </c>
      <c r="E386" s="7" t="str">
        <f>"万台妹"</f>
        <v>万台妹</v>
      </c>
      <c r="F386" s="7" t="str">
        <f t="shared" si="96"/>
        <v>女</v>
      </c>
      <c r="G386" s="10"/>
    </row>
    <row r="387" customHeight="1" spans="1:7">
      <c r="A387" s="7">
        <v>385</v>
      </c>
      <c r="B387" s="7" t="str">
        <f t="shared" si="85"/>
        <v>41501</v>
      </c>
      <c r="C387" s="8" t="s">
        <v>369</v>
      </c>
      <c r="D387" s="9" t="s">
        <v>409</v>
      </c>
      <c r="E387" s="7" t="str">
        <f>"肖宇滔"</f>
        <v>肖宇滔</v>
      </c>
      <c r="F387" s="7" t="str">
        <f t="shared" ref="F387:F392" si="97">"男"</f>
        <v>男</v>
      </c>
      <c r="G387" s="10"/>
    </row>
    <row r="388" customHeight="1" spans="1:7">
      <c r="A388" s="7">
        <v>386</v>
      </c>
      <c r="B388" s="7" t="str">
        <f t="shared" si="85"/>
        <v>41501</v>
      </c>
      <c r="C388" s="8" t="s">
        <v>369</v>
      </c>
      <c r="D388" s="9" t="s">
        <v>410</v>
      </c>
      <c r="E388" s="7" t="str">
        <f>"张怡"</f>
        <v>张怡</v>
      </c>
      <c r="F388" s="7" t="str">
        <f t="shared" ref="F388:F394" si="98">"女"</f>
        <v>女</v>
      </c>
      <c r="G388" s="10"/>
    </row>
    <row r="389" customHeight="1" spans="1:7">
      <c r="A389" s="7">
        <v>387</v>
      </c>
      <c r="B389" s="7" t="str">
        <f t="shared" si="85"/>
        <v>41501</v>
      </c>
      <c r="C389" s="8" t="s">
        <v>369</v>
      </c>
      <c r="D389" s="9" t="s">
        <v>411</v>
      </c>
      <c r="E389" s="7" t="str">
        <f>"易双寅"</f>
        <v>易双寅</v>
      </c>
      <c r="F389" s="7" t="str">
        <f t="shared" si="98"/>
        <v>女</v>
      </c>
      <c r="G389" s="10"/>
    </row>
    <row r="390" customHeight="1" spans="1:7">
      <c r="A390" s="7">
        <v>388</v>
      </c>
      <c r="B390" s="7" t="str">
        <f t="shared" si="85"/>
        <v>41501</v>
      </c>
      <c r="C390" s="8" t="s">
        <v>369</v>
      </c>
      <c r="D390" s="9" t="s">
        <v>412</v>
      </c>
      <c r="E390" s="7" t="str">
        <f>"宋侦勤"</f>
        <v>宋侦勤</v>
      </c>
      <c r="F390" s="7" t="str">
        <f t="shared" si="97"/>
        <v>男</v>
      </c>
      <c r="G390" s="10"/>
    </row>
    <row r="391" customHeight="1" spans="1:7">
      <c r="A391" s="7">
        <v>389</v>
      </c>
      <c r="B391" s="7" t="str">
        <f t="shared" si="85"/>
        <v>41501</v>
      </c>
      <c r="C391" s="8" t="s">
        <v>369</v>
      </c>
      <c r="D391" s="9" t="s">
        <v>413</v>
      </c>
      <c r="E391" s="7" t="str">
        <f>"齐鹤"</f>
        <v>齐鹤</v>
      </c>
      <c r="F391" s="7" t="str">
        <f t="shared" si="97"/>
        <v>男</v>
      </c>
      <c r="G391" s="10"/>
    </row>
    <row r="392" customHeight="1" spans="1:7">
      <c r="A392" s="7">
        <v>390</v>
      </c>
      <c r="B392" s="7" t="str">
        <f t="shared" si="85"/>
        <v>41501</v>
      </c>
      <c r="C392" s="8" t="s">
        <v>369</v>
      </c>
      <c r="D392" s="9" t="s">
        <v>414</v>
      </c>
      <c r="E392" s="7" t="str">
        <f>"王小勇"</f>
        <v>王小勇</v>
      </c>
      <c r="F392" s="7" t="str">
        <f t="shared" si="97"/>
        <v>男</v>
      </c>
      <c r="G392" s="10"/>
    </row>
    <row r="393" customHeight="1" spans="1:7">
      <c r="A393" s="7">
        <v>391</v>
      </c>
      <c r="B393" s="7" t="str">
        <f t="shared" si="85"/>
        <v>41501</v>
      </c>
      <c r="C393" s="8" t="s">
        <v>369</v>
      </c>
      <c r="D393" s="9" t="s">
        <v>415</v>
      </c>
      <c r="E393" s="7" t="str">
        <f>"王晶"</f>
        <v>王晶</v>
      </c>
      <c r="F393" s="7" t="str">
        <f t="shared" si="98"/>
        <v>女</v>
      </c>
      <c r="G393" s="10"/>
    </row>
    <row r="394" customHeight="1" spans="1:7">
      <c r="A394" s="7">
        <v>392</v>
      </c>
      <c r="B394" s="7" t="str">
        <f t="shared" si="85"/>
        <v>41501</v>
      </c>
      <c r="C394" s="8" t="s">
        <v>369</v>
      </c>
      <c r="D394" s="9" t="s">
        <v>416</v>
      </c>
      <c r="E394" s="7" t="str">
        <f>"王念"</f>
        <v>王念</v>
      </c>
      <c r="F394" s="7" t="str">
        <f t="shared" si="98"/>
        <v>女</v>
      </c>
      <c r="G394" s="10"/>
    </row>
    <row r="395" customHeight="1" spans="1:7">
      <c r="A395" s="7">
        <v>393</v>
      </c>
      <c r="B395" s="7" t="str">
        <f t="shared" si="85"/>
        <v>41501</v>
      </c>
      <c r="C395" s="8" t="s">
        <v>369</v>
      </c>
      <c r="D395" s="9" t="s">
        <v>417</v>
      </c>
      <c r="E395" s="7" t="str">
        <f>"龙帅"</f>
        <v>龙帅</v>
      </c>
      <c r="F395" s="7" t="str">
        <f t="shared" ref="F395:F397" si="99">"男"</f>
        <v>男</v>
      </c>
      <c r="G395" s="10"/>
    </row>
    <row r="396" customHeight="1" spans="1:7">
      <c r="A396" s="7">
        <v>394</v>
      </c>
      <c r="B396" s="7" t="str">
        <f t="shared" si="85"/>
        <v>41501</v>
      </c>
      <c r="C396" s="8" t="s">
        <v>369</v>
      </c>
      <c r="D396" s="9" t="s">
        <v>418</v>
      </c>
      <c r="E396" s="7" t="str">
        <f>"杨少鹏"</f>
        <v>杨少鹏</v>
      </c>
      <c r="F396" s="7" t="str">
        <f t="shared" si="99"/>
        <v>男</v>
      </c>
      <c r="G396" s="10"/>
    </row>
    <row r="397" customHeight="1" spans="1:7">
      <c r="A397" s="7">
        <v>395</v>
      </c>
      <c r="B397" s="7" t="str">
        <f t="shared" si="85"/>
        <v>41501</v>
      </c>
      <c r="C397" s="8" t="s">
        <v>369</v>
      </c>
      <c r="D397" s="9" t="s">
        <v>419</v>
      </c>
      <c r="E397" s="7" t="str">
        <f>"江鑫"</f>
        <v>江鑫</v>
      </c>
      <c r="F397" s="7" t="str">
        <f t="shared" si="99"/>
        <v>男</v>
      </c>
      <c r="G397" s="10"/>
    </row>
    <row r="398" customHeight="1" spans="1:7">
      <c r="A398" s="7">
        <v>396</v>
      </c>
      <c r="B398" s="7" t="str">
        <f t="shared" si="85"/>
        <v>41501</v>
      </c>
      <c r="C398" s="8" t="s">
        <v>369</v>
      </c>
      <c r="D398" s="9" t="s">
        <v>420</v>
      </c>
      <c r="E398" s="7" t="str">
        <f>"周炎"</f>
        <v>周炎</v>
      </c>
      <c r="F398" s="7" t="str">
        <f t="shared" ref="F398:F401" si="100">"女"</f>
        <v>女</v>
      </c>
      <c r="G398" s="10"/>
    </row>
    <row r="399" customHeight="1" spans="1:7">
      <c r="A399" s="7">
        <v>397</v>
      </c>
      <c r="B399" s="7" t="str">
        <f t="shared" si="85"/>
        <v>41501</v>
      </c>
      <c r="C399" s="8" t="s">
        <v>369</v>
      </c>
      <c r="D399" s="9" t="s">
        <v>421</v>
      </c>
      <c r="E399" s="7" t="str">
        <f>"魏晶晶"</f>
        <v>魏晶晶</v>
      </c>
      <c r="F399" s="7" t="str">
        <f t="shared" si="100"/>
        <v>女</v>
      </c>
      <c r="G399" s="10"/>
    </row>
    <row r="400" customHeight="1" spans="1:7">
      <c r="A400" s="7">
        <v>398</v>
      </c>
      <c r="B400" s="7" t="str">
        <f t="shared" si="85"/>
        <v>41501</v>
      </c>
      <c r="C400" s="8" t="s">
        <v>369</v>
      </c>
      <c r="D400" s="9" t="s">
        <v>422</v>
      </c>
      <c r="E400" s="7" t="str">
        <f>"刘锦雨"</f>
        <v>刘锦雨</v>
      </c>
      <c r="F400" s="7" t="str">
        <f t="shared" si="100"/>
        <v>女</v>
      </c>
      <c r="G400" s="10"/>
    </row>
    <row r="401" customHeight="1" spans="1:7">
      <c r="A401" s="7">
        <v>399</v>
      </c>
      <c r="B401" s="7" t="str">
        <f t="shared" si="85"/>
        <v>41501</v>
      </c>
      <c r="C401" s="8" t="s">
        <v>369</v>
      </c>
      <c r="D401" s="9" t="s">
        <v>423</v>
      </c>
      <c r="E401" s="7" t="str">
        <f>"王璞玉"</f>
        <v>王璞玉</v>
      </c>
      <c r="F401" s="7" t="str">
        <f t="shared" si="100"/>
        <v>女</v>
      </c>
      <c r="G401" s="10"/>
    </row>
    <row r="402" customHeight="1" spans="1:7">
      <c r="A402" s="7">
        <v>400</v>
      </c>
      <c r="B402" s="7" t="str">
        <f t="shared" si="85"/>
        <v>41501</v>
      </c>
      <c r="C402" s="8" t="s">
        <v>369</v>
      </c>
      <c r="D402" s="9" t="s">
        <v>424</v>
      </c>
      <c r="E402" s="7" t="str">
        <f>"吴健伟"</f>
        <v>吴健伟</v>
      </c>
      <c r="F402" s="7" t="str">
        <f t="shared" ref="F402:F408" si="101">"男"</f>
        <v>男</v>
      </c>
      <c r="G402" s="10"/>
    </row>
    <row r="403" customHeight="1" spans="1:7">
      <c r="A403" s="7">
        <v>401</v>
      </c>
      <c r="B403" s="7" t="str">
        <f t="shared" ref="B403:B408" si="102">"41601"</f>
        <v>41601</v>
      </c>
      <c r="C403" s="8" t="s">
        <v>425</v>
      </c>
      <c r="D403" s="9" t="s">
        <v>426</v>
      </c>
      <c r="E403" s="7" t="str">
        <f>"高晨凯"</f>
        <v>高晨凯</v>
      </c>
      <c r="F403" s="7" t="str">
        <f t="shared" si="101"/>
        <v>男</v>
      </c>
      <c r="G403" s="10"/>
    </row>
    <row r="404" customHeight="1" spans="1:7">
      <c r="A404" s="7">
        <v>402</v>
      </c>
      <c r="B404" s="7" t="str">
        <f t="shared" si="102"/>
        <v>41601</v>
      </c>
      <c r="C404" s="8" t="s">
        <v>425</v>
      </c>
      <c r="D404" s="9" t="s">
        <v>427</v>
      </c>
      <c r="E404" s="7" t="str">
        <f>"邓艳黎"</f>
        <v>邓艳黎</v>
      </c>
      <c r="F404" s="7" t="str">
        <f t="shared" ref="F404:F406" si="103">"女"</f>
        <v>女</v>
      </c>
      <c r="G404" s="10"/>
    </row>
    <row r="405" customHeight="1" spans="1:7">
      <c r="A405" s="7">
        <v>403</v>
      </c>
      <c r="B405" s="7" t="str">
        <f t="shared" si="102"/>
        <v>41601</v>
      </c>
      <c r="C405" s="8" t="s">
        <v>425</v>
      </c>
      <c r="D405" s="9" t="s">
        <v>428</v>
      </c>
      <c r="E405" s="7" t="str">
        <f>"戴勤"</f>
        <v>戴勤</v>
      </c>
      <c r="F405" s="7" t="str">
        <f t="shared" si="103"/>
        <v>女</v>
      </c>
      <c r="G405" s="10"/>
    </row>
    <row r="406" customHeight="1" spans="1:7">
      <c r="A406" s="7">
        <v>404</v>
      </c>
      <c r="B406" s="7" t="str">
        <f t="shared" si="102"/>
        <v>41601</v>
      </c>
      <c r="C406" s="8" t="s">
        <v>425</v>
      </c>
      <c r="D406" s="9" t="s">
        <v>429</v>
      </c>
      <c r="E406" s="7" t="str">
        <f>"吴美"</f>
        <v>吴美</v>
      </c>
      <c r="F406" s="7" t="str">
        <f t="shared" si="103"/>
        <v>女</v>
      </c>
      <c r="G406" s="10"/>
    </row>
    <row r="407" customHeight="1" spans="1:7">
      <c r="A407" s="7">
        <v>405</v>
      </c>
      <c r="B407" s="7" t="str">
        <f t="shared" si="102"/>
        <v>41601</v>
      </c>
      <c r="C407" s="8" t="s">
        <v>425</v>
      </c>
      <c r="D407" s="9" t="s">
        <v>430</v>
      </c>
      <c r="E407" s="7" t="str">
        <f>"李岱键"</f>
        <v>李岱键</v>
      </c>
      <c r="F407" s="7" t="str">
        <f t="shared" si="101"/>
        <v>男</v>
      </c>
      <c r="G407" s="10"/>
    </row>
    <row r="408" customHeight="1" spans="1:7">
      <c r="A408" s="7">
        <v>406</v>
      </c>
      <c r="B408" s="7" t="str">
        <f t="shared" si="102"/>
        <v>41601</v>
      </c>
      <c r="C408" s="8" t="s">
        <v>425</v>
      </c>
      <c r="D408" s="9" t="s">
        <v>431</v>
      </c>
      <c r="E408" s="7" t="str">
        <f>"黄京九"</f>
        <v>黄京九</v>
      </c>
      <c r="F408" s="7" t="str">
        <f t="shared" si="101"/>
        <v>男</v>
      </c>
      <c r="G408" s="10"/>
    </row>
    <row r="409" customHeight="1" spans="1:7">
      <c r="A409" s="7">
        <v>407</v>
      </c>
      <c r="B409" s="7" t="str">
        <f t="shared" ref="B409:B433" si="104">"41602"</f>
        <v>41602</v>
      </c>
      <c r="C409" s="8" t="s">
        <v>432</v>
      </c>
      <c r="D409" s="9" t="s">
        <v>433</v>
      </c>
      <c r="E409" s="7" t="str">
        <f>"姜佳明"</f>
        <v>姜佳明</v>
      </c>
      <c r="F409" s="7" t="str">
        <f t="shared" ref="F409:F415" si="105">"女"</f>
        <v>女</v>
      </c>
      <c r="G409" s="10"/>
    </row>
    <row r="410" customHeight="1" spans="1:7">
      <c r="A410" s="7">
        <v>408</v>
      </c>
      <c r="B410" s="7" t="str">
        <f t="shared" si="104"/>
        <v>41602</v>
      </c>
      <c r="C410" s="8" t="s">
        <v>432</v>
      </c>
      <c r="D410" s="9" t="s">
        <v>434</v>
      </c>
      <c r="E410" s="7" t="str">
        <f>"郭靖婷"</f>
        <v>郭靖婷</v>
      </c>
      <c r="F410" s="7" t="str">
        <f t="shared" si="105"/>
        <v>女</v>
      </c>
      <c r="G410" s="10"/>
    </row>
    <row r="411" customHeight="1" spans="1:7">
      <c r="A411" s="7">
        <v>409</v>
      </c>
      <c r="B411" s="7" t="str">
        <f t="shared" si="104"/>
        <v>41602</v>
      </c>
      <c r="C411" s="8" t="s">
        <v>432</v>
      </c>
      <c r="D411" s="9" t="s">
        <v>435</v>
      </c>
      <c r="E411" s="7" t="str">
        <f>"任红惠"</f>
        <v>任红惠</v>
      </c>
      <c r="F411" s="7" t="str">
        <f t="shared" si="105"/>
        <v>女</v>
      </c>
      <c r="G411" s="10"/>
    </row>
    <row r="412" customHeight="1" spans="1:7">
      <c r="A412" s="7">
        <v>410</v>
      </c>
      <c r="B412" s="7" t="str">
        <f t="shared" si="104"/>
        <v>41602</v>
      </c>
      <c r="C412" s="8" t="s">
        <v>432</v>
      </c>
      <c r="D412" s="9" t="s">
        <v>436</v>
      </c>
      <c r="E412" s="7" t="str">
        <f>"黄月香"</f>
        <v>黄月香</v>
      </c>
      <c r="F412" s="7" t="str">
        <f t="shared" si="105"/>
        <v>女</v>
      </c>
      <c r="G412" s="10"/>
    </row>
    <row r="413" customHeight="1" spans="1:7">
      <c r="A413" s="7">
        <v>411</v>
      </c>
      <c r="B413" s="7" t="str">
        <f t="shared" si="104"/>
        <v>41602</v>
      </c>
      <c r="C413" s="8" t="s">
        <v>432</v>
      </c>
      <c r="D413" s="9" t="s">
        <v>437</v>
      </c>
      <c r="E413" s="7" t="str">
        <f>"王梅"</f>
        <v>王梅</v>
      </c>
      <c r="F413" s="7" t="str">
        <f t="shared" si="105"/>
        <v>女</v>
      </c>
      <c r="G413" s="10"/>
    </row>
    <row r="414" customHeight="1" spans="1:7">
      <c r="A414" s="7">
        <v>412</v>
      </c>
      <c r="B414" s="7" t="str">
        <f t="shared" si="104"/>
        <v>41602</v>
      </c>
      <c r="C414" s="8" t="s">
        <v>432</v>
      </c>
      <c r="D414" s="9" t="s">
        <v>438</v>
      </c>
      <c r="E414" s="7" t="str">
        <f>"袁丽"</f>
        <v>袁丽</v>
      </c>
      <c r="F414" s="7" t="str">
        <f t="shared" si="105"/>
        <v>女</v>
      </c>
      <c r="G414" s="10"/>
    </row>
    <row r="415" customHeight="1" spans="1:7">
      <c r="A415" s="7">
        <v>413</v>
      </c>
      <c r="B415" s="7" t="str">
        <f t="shared" si="104"/>
        <v>41602</v>
      </c>
      <c r="C415" s="8" t="s">
        <v>432</v>
      </c>
      <c r="D415" s="9" t="s">
        <v>439</v>
      </c>
      <c r="E415" s="7" t="str">
        <f>"周婧"</f>
        <v>周婧</v>
      </c>
      <c r="F415" s="7" t="str">
        <f t="shared" si="105"/>
        <v>女</v>
      </c>
      <c r="G415" s="10"/>
    </row>
    <row r="416" customHeight="1" spans="1:7">
      <c r="A416" s="7">
        <v>414</v>
      </c>
      <c r="B416" s="7" t="str">
        <f t="shared" si="104"/>
        <v>41602</v>
      </c>
      <c r="C416" s="8" t="s">
        <v>432</v>
      </c>
      <c r="D416" s="9" t="s">
        <v>440</v>
      </c>
      <c r="E416" s="7" t="str">
        <f>"谭昊"</f>
        <v>谭昊</v>
      </c>
      <c r="F416" s="7" t="str">
        <f t="shared" ref="F416:F421" si="106">"男"</f>
        <v>男</v>
      </c>
      <c r="G416" s="10"/>
    </row>
    <row r="417" customHeight="1" spans="1:7">
      <c r="A417" s="7">
        <v>415</v>
      </c>
      <c r="B417" s="7" t="str">
        <f t="shared" si="104"/>
        <v>41602</v>
      </c>
      <c r="C417" s="8" t="s">
        <v>432</v>
      </c>
      <c r="D417" s="9" t="s">
        <v>441</v>
      </c>
      <c r="E417" s="7" t="str">
        <f>"彭星云"</f>
        <v>彭星云</v>
      </c>
      <c r="F417" s="7" t="str">
        <f t="shared" ref="F417:F419" si="107">"女"</f>
        <v>女</v>
      </c>
      <c r="G417" s="10"/>
    </row>
    <row r="418" customHeight="1" spans="1:7">
      <c r="A418" s="7">
        <v>416</v>
      </c>
      <c r="B418" s="7" t="str">
        <f t="shared" si="104"/>
        <v>41602</v>
      </c>
      <c r="C418" s="8" t="s">
        <v>432</v>
      </c>
      <c r="D418" s="9" t="s">
        <v>442</v>
      </c>
      <c r="E418" s="7" t="str">
        <f>"方宇昂"</f>
        <v>方宇昂</v>
      </c>
      <c r="F418" s="7" t="str">
        <f t="shared" si="107"/>
        <v>女</v>
      </c>
      <c r="G418" s="10"/>
    </row>
    <row r="419" customHeight="1" spans="1:7">
      <c r="A419" s="7">
        <v>417</v>
      </c>
      <c r="B419" s="7" t="str">
        <f t="shared" si="104"/>
        <v>41602</v>
      </c>
      <c r="C419" s="8" t="s">
        <v>432</v>
      </c>
      <c r="D419" s="9" t="s">
        <v>443</v>
      </c>
      <c r="E419" s="7" t="str">
        <f>"余灿"</f>
        <v>余灿</v>
      </c>
      <c r="F419" s="7" t="str">
        <f t="shared" si="107"/>
        <v>女</v>
      </c>
      <c r="G419" s="10"/>
    </row>
    <row r="420" customHeight="1" spans="1:7">
      <c r="A420" s="7">
        <v>418</v>
      </c>
      <c r="B420" s="7" t="str">
        <f t="shared" si="104"/>
        <v>41602</v>
      </c>
      <c r="C420" s="8" t="s">
        <v>432</v>
      </c>
      <c r="D420" s="9" t="s">
        <v>444</v>
      </c>
      <c r="E420" s="7" t="str">
        <f>"刘潇逸"</f>
        <v>刘潇逸</v>
      </c>
      <c r="F420" s="7" t="str">
        <f t="shared" si="106"/>
        <v>男</v>
      </c>
      <c r="G420" s="10"/>
    </row>
    <row r="421" customHeight="1" spans="1:7">
      <c r="A421" s="7">
        <v>419</v>
      </c>
      <c r="B421" s="7" t="str">
        <f t="shared" si="104"/>
        <v>41602</v>
      </c>
      <c r="C421" s="8" t="s">
        <v>432</v>
      </c>
      <c r="D421" s="9" t="s">
        <v>445</v>
      </c>
      <c r="E421" s="7" t="str">
        <f>"孟祥远"</f>
        <v>孟祥远</v>
      </c>
      <c r="F421" s="7" t="str">
        <f t="shared" si="106"/>
        <v>男</v>
      </c>
      <c r="G421" s="10"/>
    </row>
    <row r="422" customHeight="1" spans="1:7">
      <c r="A422" s="7">
        <v>420</v>
      </c>
      <c r="B422" s="7" t="str">
        <f t="shared" si="104"/>
        <v>41602</v>
      </c>
      <c r="C422" s="8" t="s">
        <v>432</v>
      </c>
      <c r="D422" s="9" t="s">
        <v>446</v>
      </c>
      <c r="E422" s="7" t="str">
        <f>"刘青藤"</f>
        <v>刘青藤</v>
      </c>
      <c r="F422" s="7" t="str">
        <f t="shared" ref="F422:F424" si="108">"女"</f>
        <v>女</v>
      </c>
      <c r="G422" s="10"/>
    </row>
    <row r="423" customHeight="1" spans="1:7">
      <c r="A423" s="7">
        <v>421</v>
      </c>
      <c r="B423" s="7" t="str">
        <f t="shared" si="104"/>
        <v>41602</v>
      </c>
      <c r="C423" s="8" t="s">
        <v>432</v>
      </c>
      <c r="D423" s="9" t="s">
        <v>447</v>
      </c>
      <c r="E423" s="7" t="str">
        <f>"龙沁沁"</f>
        <v>龙沁沁</v>
      </c>
      <c r="F423" s="7" t="str">
        <f t="shared" si="108"/>
        <v>女</v>
      </c>
      <c r="G423" s="10"/>
    </row>
    <row r="424" customHeight="1" spans="1:7">
      <c r="A424" s="7">
        <v>422</v>
      </c>
      <c r="B424" s="7" t="str">
        <f t="shared" si="104"/>
        <v>41602</v>
      </c>
      <c r="C424" s="8" t="s">
        <v>432</v>
      </c>
      <c r="D424" s="9" t="s">
        <v>448</v>
      </c>
      <c r="E424" s="7" t="str">
        <f>"陈怡姣"</f>
        <v>陈怡姣</v>
      </c>
      <c r="F424" s="7" t="str">
        <f t="shared" si="108"/>
        <v>女</v>
      </c>
      <c r="G424" s="10"/>
    </row>
    <row r="425" customHeight="1" spans="1:7">
      <c r="A425" s="7">
        <v>423</v>
      </c>
      <c r="B425" s="7" t="str">
        <f t="shared" si="104"/>
        <v>41602</v>
      </c>
      <c r="C425" s="8" t="s">
        <v>432</v>
      </c>
      <c r="D425" s="9" t="s">
        <v>449</v>
      </c>
      <c r="E425" s="7" t="str">
        <f>"周惠渊"</f>
        <v>周惠渊</v>
      </c>
      <c r="F425" s="7" t="str">
        <f t="shared" ref="F425:F428" si="109">"男"</f>
        <v>男</v>
      </c>
      <c r="G425" s="10"/>
    </row>
    <row r="426" customHeight="1" spans="1:7">
      <c r="A426" s="7">
        <v>424</v>
      </c>
      <c r="B426" s="7" t="str">
        <f t="shared" si="104"/>
        <v>41602</v>
      </c>
      <c r="C426" s="8" t="s">
        <v>432</v>
      </c>
      <c r="D426" s="9" t="s">
        <v>450</v>
      </c>
      <c r="E426" s="7" t="str">
        <f>"许业涛"</f>
        <v>许业涛</v>
      </c>
      <c r="F426" s="7" t="str">
        <f t="shared" si="109"/>
        <v>男</v>
      </c>
      <c r="G426" s="10"/>
    </row>
    <row r="427" customHeight="1" spans="1:7">
      <c r="A427" s="7">
        <v>425</v>
      </c>
      <c r="B427" s="7" t="str">
        <f t="shared" si="104"/>
        <v>41602</v>
      </c>
      <c r="C427" s="8" t="s">
        <v>432</v>
      </c>
      <c r="D427" s="9" t="s">
        <v>451</v>
      </c>
      <c r="E427" s="7" t="str">
        <f>"郑秋炼"</f>
        <v>郑秋炼</v>
      </c>
      <c r="F427" s="7" t="str">
        <f t="shared" ref="F427:F432" si="110">"女"</f>
        <v>女</v>
      </c>
      <c r="G427" s="10"/>
    </row>
    <row r="428" customHeight="1" spans="1:7">
      <c r="A428" s="7">
        <v>426</v>
      </c>
      <c r="B428" s="7" t="str">
        <f t="shared" si="104"/>
        <v>41602</v>
      </c>
      <c r="C428" s="8" t="s">
        <v>432</v>
      </c>
      <c r="D428" s="9" t="s">
        <v>452</v>
      </c>
      <c r="E428" s="7" t="str">
        <f>"杨振伟"</f>
        <v>杨振伟</v>
      </c>
      <c r="F428" s="7" t="str">
        <f t="shared" si="109"/>
        <v>男</v>
      </c>
      <c r="G428" s="10"/>
    </row>
    <row r="429" customHeight="1" spans="1:7">
      <c r="A429" s="7">
        <v>427</v>
      </c>
      <c r="B429" s="7" t="str">
        <f t="shared" si="104"/>
        <v>41602</v>
      </c>
      <c r="C429" s="8" t="s">
        <v>432</v>
      </c>
      <c r="D429" s="9" t="s">
        <v>453</v>
      </c>
      <c r="E429" s="7" t="str">
        <f>"王明"</f>
        <v>王明</v>
      </c>
      <c r="F429" s="7" t="str">
        <f t="shared" si="110"/>
        <v>女</v>
      </c>
      <c r="G429" s="10"/>
    </row>
    <row r="430" customHeight="1" spans="1:7">
      <c r="A430" s="7">
        <v>428</v>
      </c>
      <c r="B430" s="7" t="str">
        <f t="shared" si="104"/>
        <v>41602</v>
      </c>
      <c r="C430" s="8" t="s">
        <v>432</v>
      </c>
      <c r="D430" s="9" t="s">
        <v>454</v>
      </c>
      <c r="E430" s="7" t="str">
        <f>"李文蓉"</f>
        <v>李文蓉</v>
      </c>
      <c r="F430" s="7" t="str">
        <f t="shared" si="110"/>
        <v>女</v>
      </c>
      <c r="G430" s="10"/>
    </row>
    <row r="431" customHeight="1" spans="1:7">
      <c r="A431" s="7">
        <v>429</v>
      </c>
      <c r="B431" s="7" t="str">
        <f t="shared" si="104"/>
        <v>41602</v>
      </c>
      <c r="C431" s="8" t="s">
        <v>432</v>
      </c>
      <c r="D431" s="9" t="s">
        <v>455</v>
      </c>
      <c r="E431" s="7" t="str">
        <f>"黄美林"</f>
        <v>黄美林</v>
      </c>
      <c r="F431" s="7" t="str">
        <f t="shared" si="110"/>
        <v>女</v>
      </c>
      <c r="G431" s="10"/>
    </row>
    <row r="432" customHeight="1" spans="1:7">
      <c r="A432" s="7">
        <v>430</v>
      </c>
      <c r="B432" s="7" t="str">
        <f t="shared" si="104"/>
        <v>41602</v>
      </c>
      <c r="C432" s="8" t="s">
        <v>432</v>
      </c>
      <c r="D432" s="9" t="s">
        <v>456</v>
      </c>
      <c r="E432" s="7" t="str">
        <f>"冀圆贺"</f>
        <v>冀圆贺</v>
      </c>
      <c r="F432" s="7" t="str">
        <f t="shared" si="110"/>
        <v>女</v>
      </c>
      <c r="G432" s="10"/>
    </row>
    <row r="433" customHeight="1" spans="1:7">
      <c r="A433" s="7">
        <v>431</v>
      </c>
      <c r="B433" s="7" t="str">
        <f t="shared" si="104"/>
        <v>41602</v>
      </c>
      <c r="C433" s="8" t="s">
        <v>432</v>
      </c>
      <c r="D433" s="9" t="s">
        <v>457</v>
      </c>
      <c r="E433" s="7" t="str">
        <f>"高锋"</f>
        <v>高锋</v>
      </c>
      <c r="F433" s="7" t="str">
        <f>"男"</f>
        <v>男</v>
      </c>
      <c r="G433" s="10"/>
    </row>
    <row r="434" customHeight="1" spans="1:7">
      <c r="A434" s="7">
        <v>432</v>
      </c>
      <c r="B434" s="7" t="str">
        <f t="shared" ref="B434:B438" si="111">"41701"</f>
        <v>41701</v>
      </c>
      <c r="C434" s="8" t="s">
        <v>458</v>
      </c>
      <c r="D434" s="9" t="s">
        <v>459</v>
      </c>
      <c r="E434" s="7" t="str">
        <f>"党飘"</f>
        <v>党飘</v>
      </c>
      <c r="F434" s="7" t="str">
        <f t="shared" ref="F434:F436" si="112">"女"</f>
        <v>女</v>
      </c>
      <c r="G434" s="10"/>
    </row>
    <row r="435" customHeight="1" spans="1:7">
      <c r="A435" s="7">
        <v>433</v>
      </c>
      <c r="B435" s="7" t="str">
        <f t="shared" si="111"/>
        <v>41701</v>
      </c>
      <c r="C435" s="8" t="s">
        <v>458</v>
      </c>
      <c r="D435" s="9" t="s">
        <v>460</v>
      </c>
      <c r="E435" s="7" t="str">
        <f>"张绮羽"</f>
        <v>张绮羽</v>
      </c>
      <c r="F435" s="7" t="str">
        <f t="shared" si="112"/>
        <v>女</v>
      </c>
      <c r="G435" s="10"/>
    </row>
    <row r="436" customHeight="1" spans="1:7">
      <c r="A436" s="7">
        <v>434</v>
      </c>
      <c r="B436" s="7" t="str">
        <f t="shared" si="111"/>
        <v>41701</v>
      </c>
      <c r="C436" s="8" t="s">
        <v>458</v>
      </c>
      <c r="D436" s="9" t="s">
        <v>461</v>
      </c>
      <c r="E436" s="7" t="str">
        <f>"潘一萌"</f>
        <v>潘一萌</v>
      </c>
      <c r="F436" s="7" t="str">
        <f t="shared" si="112"/>
        <v>女</v>
      </c>
      <c r="G436" s="10"/>
    </row>
    <row r="437" customHeight="1" spans="1:7">
      <c r="A437" s="7">
        <v>435</v>
      </c>
      <c r="B437" s="7" t="str">
        <f t="shared" si="111"/>
        <v>41701</v>
      </c>
      <c r="C437" s="8" t="s">
        <v>458</v>
      </c>
      <c r="D437" s="9" t="s">
        <v>462</v>
      </c>
      <c r="E437" s="7" t="str">
        <f>"胡迈"</f>
        <v>胡迈</v>
      </c>
      <c r="F437" s="7" t="str">
        <f>"男"</f>
        <v>男</v>
      </c>
      <c r="G437" s="10"/>
    </row>
    <row r="438" customHeight="1" spans="1:7">
      <c r="A438" s="7">
        <v>436</v>
      </c>
      <c r="B438" s="7" t="str">
        <f t="shared" si="111"/>
        <v>41701</v>
      </c>
      <c r="C438" s="8" t="s">
        <v>458</v>
      </c>
      <c r="D438" s="9" t="s">
        <v>463</v>
      </c>
      <c r="E438" s="7" t="str">
        <f>"高露溶"</f>
        <v>高露溶</v>
      </c>
      <c r="F438" s="7" t="str">
        <f t="shared" ref="F438:F442" si="113">"女"</f>
        <v>女</v>
      </c>
      <c r="G438" s="10"/>
    </row>
    <row r="439" customHeight="1" spans="1:7">
      <c r="A439" s="7">
        <v>437</v>
      </c>
      <c r="B439" s="7" t="str">
        <f t="shared" ref="B439:B452" si="114">"41801"</f>
        <v>41801</v>
      </c>
      <c r="C439" s="8" t="s">
        <v>464</v>
      </c>
      <c r="D439" s="9" t="s">
        <v>465</v>
      </c>
      <c r="E439" s="7" t="str">
        <f>"熊艳丽"</f>
        <v>熊艳丽</v>
      </c>
      <c r="F439" s="7" t="str">
        <f t="shared" si="113"/>
        <v>女</v>
      </c>
      <c r="G439" s="10"/>
    </row>
    <row r="440" customHeight="1" spans="1:7">
      <c r="A440" s="7">
        <v>438</v>
      </c>
      <c r="B440" s="7" t="str">
        <f t="shared" si="114"/>
        <v>41801</v>
      </c>
      <c r="C440" s="8" t="s">
        <v>464</v>
      </c>
      <c r="D440" s="9" t="s">
        <v>466</v>
      </c>
      <c r="E440" s="7" t="str">
        <f>"周征辉"</f>
        <v>周征辉</v>
      </c>
      <c r="F440" s="7" t="str">
        <f t="shared" si="113"/>
        <v>女</v>
      </c>
      <c r="G440" s="10"/>
    </row>
    <row r="441" customHeight="1" spans="1:7">
      <c r="A441" s="7">
        <v>439</v>
      </c>
      <c r="B441" s="7" t="str">
        <f t="shared" si="114"/>
        <v>41801</v>
      </c>
      <c r="C441" s="8" t="s">
        <v>464</v>
      </c>
      <c r="D441" s="9" t="s">
        <v>467</v>
      </c>
      <c r="E441" s="7" t="str">
        <f>"段淑田"</f>
        <v>段淑田</v>
      </c>
      <c r="F441" s="7" t="str">
        <f t="shared" si="113"/>
        <v>女</v>
      </c>
      <c r="G441" s="10"/>
    </row>
    <row r="442" customHeight="1" spans="1:7">
      <c r="A442" s="7">
        <v>440</v>
      </c>
      <c r="B442" s="7" t="str">
        <f t="shared" si="114"/>
        <v>41801</v>
      </c>
      <c r="C442" s="8" t="s">
        <v>464</v>
      </c>
      <c r="D442" s="9" t="s">
        <v>468</v>
      </c>
      <c r="E442" s="7" t="str">
        <f>"黎欣媛"</f>
        <v>黎欣媛</v>
      </c>
      <c r="F442" s="7" t="str">
        <f t="shared" si="113"/>
        <v>女</v>
      </c>
      <c r="G442" s="10"/>
    </row>
    <row r="443" customHeight="1" spans="1:7">
      <c r="A443" s="7">
        <v>441</v>
      </c>
      <c r="B443" s="7" t="str">
        <f t="shared" si="114"/>
        <v>41801</v>
      </c>
      <c r="C443" s="8" t="s">
        <v>464</v>
      </c>
      <c r="D443" s="9" t="s">
        <v>469</v>
      </c>
      <c r="E443" s="7" t="str">
        <f>"祝孔贤"</f>
        <v>祝孔贤</v>
      </c>
      <c r="F443" s="7" t="str">
        <f>"男"</f>
        <v>男</v>
      </c>
      <c r="G443" s="10"/>
    </row>
    <row r="444" customHeight="1" spans="1:7">
      <c r="A444" s="7">
        <v>442</v>
      </c>
      <c r="B444" s="7" t="str">
        <f t="shared" si="114"/>
        <v>41801</v>
      </c>
      <c r="C444" s="8" t="s">
        <v>464</v>
      </c>
      <c r="D444" s="9" t="s">
        <v>470</v>
      </c>
      <c r="E444" s="7" t="str">
        <f>"何群"</f>
        <v>何群</v>
      </c>
      <c r="F444" s="7" t="str">
        <f t="shared" ref="F444:F451" si="115">"女"</f>
        <v>女</v>
      </c>
      <c r="G444" s="10"/>
    </row>
    <row r="445" customHeight="1" spans="1:7">
      <c r="A445" s="7">
        <v>443</v>
      </c>
      <c r="B445" s="7" t="str">
        <f t="shared" si="114"/>
        <v>41801</v>
      </c>
      <c r="C445" s="8" t="s">
        <v>464</v>
      </c>
      <c r="D445" s="9" t="s">
        <v>471</v>
      </c>
      <c r="E445" s="7" t="str">
        <f>"彭志"</f>
        <v>彭志</v>
      </c>
      <c r="F445" s="7" t="str">
        <f>"男"</f>
        <v>男</v>
      </c>
      <c r="G445" s="10"/>
    </row>
    <row r="446" customHeight="1" spans="1:7">
      <c r="A446" s="7">
        <v>444</v>
      </c>
      <c r="B446" s="7" t="str">
        <f t="shared" si="114"/>
        <v>41801</v>
      </c>
      <c r="C446" s="8" t="s">
        <v>464</v>
      </c>
      <c r="D446" s="9" t="s">
        <v>472</v>
      </c>
      <c r="E446" s="7" t="str">
        <f>"郭曼嵘"</f>
        <v>郭曼嵘</v>
      </c>
      <c r="F446" s="7" t="str">
        <f t="shared" si="115"/>
        <v>女</v>
      </c>
      <c r="G446" s="10"/>
    </row>
    <row r="447" customHeight="1" spans="1:7">
      <c r="A447" s="7">
        <v>445</v>
      </c>
      <c r="B447" s="7" t="str">
        <f t="shared" si="114"/>
        <v>41801</v>
      </c>
      <c r="C447" s="8" t="s">
        <v>464</v>
      </c>
      <c r="D447" s="9" t="s">
        <v>473</v>
      </c>
      <c r="E447" s="7" t="str">
        <f>"朱佩"</f>
        <v>朱佩</v>
      </c>
      <c r="F447" s="7" t="str">
        <f t="shared" si="115"/>
        <v>女</v>
      </c>
      <c r="G447" s="10"/>
    </row>
    <row r="448" customHeight="1" spans="1:7">
      <c r="A448" s="7">
        <v>446</v>
      </c>
      <c r="B448" s="7" t="str">
        <f t="shared" si="114"/>
        <v>41801</v>
      </c>
      <c r="C448" s="8" t="s">
        <v>464</v>
      </c>
      <c r="D448" s="9" t="s">
        <v>474</v>
      </c>
      <c r="E448" s="7" t="str">
        <f>"马雨荷"</f>
        <v>马雨荷</v>
      </c>
      <c r="F448" s="7" t="str">
        <f t="shared" si="115"/>
        <v>女</v>
      </c>
      <c r="G448" s="10"/>
    </row>
    <row r="449" customHeight="1" spans="1:7">
      <c r="A449" s="7">
        <v>447</v>
      </c>
      <c r="B449" s="7" t="str">
        <f t="shared" si="114"/>
        <v>41801</v>
      </c>
      <c r="C449" s="8" t="s">
        <v>464</v>
      </c>
      <c r="D449" s="9" t="s">
        <v>475</v>
      </c>
      <c r="E449" s="7" t="str">
        <f>"席晓红"</f>
        <v>席晓红</v>
      </c>
      <c r="F449" s="7" t="str">
        <f t="shared" si="115"/>
        <v>女</v>
      </c>
      <c r="G449" s="10"/>
    </row>
    <row r="450" customHeight="1" spans="1:7">
      <c r="A450" s="7">
        <v>448</v>
      </c>
      <c r="B450" s="7" t="str">
        <f t="shared" si="114"/>
        <v>41801</v>
      </c>
      <c r="C450" s="8" t="s">
        <v>464</v>
      </c>
      <c r="D450" s="9" t="s">
        <v>476</v>
      </c>
      <c r="E450" s="7" t="str">
        <f>"李含欣"</f>
        <v>李含欣</v>
      </c>
      <c r="F450" s="7" t="str">
        <f t="shared" si="115"/>
        <v>女</v>
      </c>
      <c r="G450" s="10"/>
    </row>
    <row r="451" customHeight="1" spans="1:7">
      <c r="A451" s="7">
        <v>449</v>
      </c>
      <c r="B451" s="7" t="str">
        <f t="shared" si="114"/>
        <v>41801</v>
      </c>
      <c r="C451" s="8" t="s">
        <v>464</v>
      </c>
      <c r="D451" s="9" t="s">
        <v>477</v>
      </c>
      <c r="E451" s="7" t="str">
        <f>"向艳丽"</f>
        <v>向艳丽</v>
      </c>
      <c r="F451" s="7" t="str">
        <f t="shared" si="115"/>
        <v>女</v>
      </c>
      <c r="G451" s="10"/>
    </row>
    <row r="452" customHeight="1" spans="1:7">
      <c r="A452" s="7">
        <v>450</v>
      </c>
      <c r="B452" s="7" t="str">
        <f t="shared" si="114"/>
        <v>41801</v>
      </c>
      <c r="C452" s="8" t="s">
        <v>464</v>
      </c>
      <c r="D452" s="9" t="s">
        <v>478</v>
      </c>
      <c r="E452" s="7" t="str">
        <f>"袁祖培"</f>
        <v>袁祖培</v>
      </c>
      <c r="F452" s="7" t="str">
        <f t="shared" ref="F452:F459" si="116">"男"</f>
        <v>男</v>
      </c>
      <c r="G452" s="10"/>
    </row>
    <row r="453" customHeight="1" spans="1:7">
      <c r="A453" s="7">
        <v>451</v>
      </c>
      <c r="B453" s="7" t="str">
        <f t="shared" ref="B453:B459" si="117">"41901"</f>
        <v>41901</v>
      </c>
      <c r="C453" s="8" t="s">
        <v>479</v>
      </c>
      <c r="D453" s="9" t="s">
        <v>480</v>
      </c>
      <c r="E453" s="7" t="str">
        <f>"葛健"</f>
        <v>葛健</v>
      </c>
      <c r="F453" s="7" t="str">
        <f>"女"</f>
        <v>女</v>
      </c>
      <c r="G453" s="10"/>
    </row>
    <row r="454" customHeight="1" spans="1:7">
      <c r="A454" s="7">
        <v>452</v>
      </c>
      <c r="B454" s="7" t="str">
        <f t="shared" si="117"/>
        <v>41901</v>
      </c>
      <c r="C454" s="8" t="s">
        <v>479</v>
      </c>
      <c r="D454" s="9" t="s">
        <v>481</v>
      </c>
      <c r="E454" s="7" t="str">
        <f>"袁以琳"</f>
        <v>袁以琳</v>
      </c>
      <c r="F454" s="7" t="str">
        <f t="shared" si="116"/>
        <v>男</v>
      </c>
      <c r="G454" s="10"/>
    </row>
    <row r="455" customHeight="1" spans="1:7">
      <c r="A455" s="7">
        <v>453</v>
      </c>
      <c r="B455" s="7" t="str">
        <f t="shared" si="117"/>
        <v>41901</v>
      </c>
      <c r="C455" s="8" t="s">
        <v>479</v>
      </c>
      <c r="D455" s="9" t="s">
        <v>482</v>
      </c>
      <c r="E455" s="7" t="str">
        <f>"胡旭"</f>
        <v>胡旭</v>
      </c>
      <c r="F455" s="7" t="str">
        <f t="shared" si="116"/>
        <v>男</v>
      </c>
      <c r="G455" s="10"/>
    </row>
    <row r="456" customHeight="1" spans="1:7">
      <c r="A456" s="7">
        <v>454</v>
      </c>
      <c r="B456" s="7" t="str">
        <f t="shared" si="117"/>
        <v>41901</v>
      </c>
      <c r="C456" s="8" t="s">
        <v>479</v>
      </c>
      <c r="D456" s="9" t="s">
        <v>483</v>
      </c>
      <c r="E456" s="7" t="str">
        <f>"刘新平"</f>
        <v>刘新平</v>
      </c>
      <c r="F456" s="7" t="str">
        <f t="shared" si="116"/>
        <v>男</v>
      </c>
      <c r="G456" s="10"/>
    </row>
    <row r="457" customHeight="1" spans="1:7">
      <c r="A457" s="7">
        <v>455</v>
      </c>
      <c r="B457" s="7" t="str">
        <f t="shared" si="117"/>
        <v>41901</v>
      </c>
      <c r="C457" s="8" t="s">
        <v>479</v>
      </c>
      <c r="D457" s="9" t="s">
        <v>484</v>
      </c>
      <c r="E457" s="7" t="str">
        <f>"罗敏鹏"</f>
        <v>罗敏鹏</v>
      </c>
      <c r="F457" s="7" t="str">
        <f t="shared" si="116"/>
        <v>男</v>
      </c>
      <c r="G457" s="10"/>
    </row>
    <row r="458" customHeight="1" spans="1:7">
      <c r="A458" s="7">
        <v>456</v>
      </c>
      <c r="B458" s="7" t="str">
        <f t="shared" si="117"/>
        <v>41901</v>
      </c>
      <c r="C458" s="8" t="s">
        <v>479</v>
      </c>
      <c r="D458" s="9" t="s">
        <v>485</v>
      </c>
      <c r="E458" s="7" t="str">
        <f>"李航"</f>
        <v>李航</v>
      </c>
      <c r="F458" s="7" t="str">
        <f t="shared" si="116"/>
        <v>男</v>
      </c>
      <c r="G458" s="10"/>
    </row>
    <row r="459" customHeight="1" spans="1:7">
      <c r="A459" s="7">
        <v>457</v>
      </c>
      <c r="B459" s="7" t="str">
        <f t="shared" si="117"/>
        <v>41901</v>
      </c>
      <c r="C459" s="8" t="s">
        <v>479</v>
      </c>
      <c r="D459" s="9" t="s">
        <v>486</v>
      </c>
      <c r="E459" s="7" t="str">
        <f>"毕一挥"</f>
        <v>毕一挥</v>
      </c>
      <c r="F459" s="7" t="str">
        <f t="shared" si="116"/>
        <v>男</v>
      </c>
      <c r="G459" s="10"/>
    </row>
    <row r="460" customHeight="1" spans="1:7">
      <c r="A460" s="7">
        <v>458</v>
      </c>
      <c r="B460" s="7" t="str">
        <f t="shared" ref="B460:B465" si="118">"41902"</f>
        <v>41902</v>
      </c>
      <c r="C460" s="8" t="s">
        <v>487</v>
      </c>
      <c r="D460" s="9" t="s">
        <v>488</v>
      </c>
      <c r="E460" s="7" t="str">
        <f>"徐瑾"</f>
        <v>徐瑾</v>
      </c>
      <c r="F460" s="7" t="str">
        <f>"女"</f>
        <v>女</v>
      </c>
      <c r="G460" s="10"/>
    </row>
    <row r="461" customHeight="1" spans="1:7">
      <c r="A461" s="7">
        <v>459</v>
      </c>
      <c r="B461" s="7" t="str">
        <f t="shared" si="118"/>
        <v>41902</v>
      </c>
      <c r="C461" s="8" t="s">
        <v>487</v>
      </c>
      <c r="D461" s="9" t="s">
        <v>489</v>
      </c>
      <c r="E461" s="7" t="str">
        <f>"胡国需"</f>
        <v>胡国需</v>
      </c>
      <c r="F461" s="7" t="str">
        <f t="shared" ref="F461:F463" si="119">"男"</f>
        <v>男</v>
      </c>
      <c r="G461" s="10"/>
    </row>
    <row r="462" customHeight="1" spans="1:7">
      <c r="A462" s="7">
        <v>460</v>
      </c>
      <c r="B462" s="7" t="str">
        <f t="shared" si="118"/>
        <v>41902</v>
      </c>
      <c r="C462" s="8" t="s">
        <v>487</v>
      </c>
      <c r="D462" s="9" t="s">
        <v>490</v>
      </c>
      <c r="E462" s="7" t="str">
        <f>"郑君"</f>
        <v>郑君</v>
      </c>
      <c r="F462" s="7" t="str">
        <f t="shared" si="119"/>
        <v>男</v>
      </c>
      <c r="G462" s="10"/>
    </row>
    <row r="463" customHeight="1" spans="1:7">
      <c r="A463" s="7">
        <v>461</v>
      </c>
      <c r="B463" s="7" t="str">
        <f t="shared" si="118"/>
        <v>41902</v>
      </c>
      <c r="C463" s="8" t="s">
        <v>487</v>
      </c>
      <c r="D463" s="9" t="s">
        <v>491</v>
      </c>
      <c r="E463" s="7" t="str">
        <f>"陈航宇"</f>
        <v>陈航宇</v>
      </c>
      <c r="F463" s="7" t="str">
        <f t="shared" si="119"/>
        <v>男</v>
      </c>
      <c r="G463" s="10"/>
    </row>
    <row r="464" customHeight="1" spans="1:7">
      <c r="A464" s="7">
        <v>462</v>
      </c>
      <c r="B464" s="7" t="str">
        <f t="shared" si="118"/>
        <v>41902</v>
      </c>
      <c r="C464" s="8" t="s">
        <v>487</v>
      </c>
      <c r="D464" s="9" t="s">
        <v>492</v>
      </c>
      <c r="E464" s="7" t="str">
        <f>"魏俊添星"</f>
        <v>魏俊添星</v>
      </c>
      <c r="F464" s="7" t="str">
        <f>"女"</f>
        <v>女</v>
      </c>
      <c r="G464" s="10"/>
    </row>
    <row r="465" customHeight="1" spans="1:7">
      <c r="A465" s="7">
        <v>463</v>
      </c>
      <c r="B465" s="7" t="str">
        <f t="shared" si="118"/>
        <v>41902</v>
      </c>
      <c r="C465" s="8" t="s">
        <v>487</v>
      </c>
      <c r="D465" s="9" t="s">
        <v>493</v>
      </c>
      <c r="E465" s="7" t="str">
        <f>"吴若愚"</f>
        <v>吴若愚</v>
      </c>
      <c r="F465" s="7" t="str">
        <f t="shared" ref="F465:F467" si="120">"男"</f>
        <v>男</v>
      </c>
      <c r="G465" s="11"/>
    </row>
    <row r="466" customHeight="1" spans="1:7">
      <c r="A466" s="7">
        <v>464</v>
      </c>
      <c r="B466" s="7" t="str">
        <f t="shared" ref="B466:B484" si="121">"41903"</f>
        <v>41903</v>
      </c>
      <c r="C466" s="8" t="s">
        <v>494</v>
      </c>
      <c r="D466" s="9" t="s">
        <v>495</v>
      </c>
      <c r="E466" s="7" t="str">
        <f>"殷杰"</f>
        <v>殷杰</v>
      </c>
      <c r="F466" s="7" t="str">
        <f t="shared" si="120"/>
        <v>男</v>
      </c>
      <c r="G466" s="10"/>
    </row>
    <row r="467" customHeight="1" spans="1:7">
      <c r="A467" s="7">
        <v>465</v>
      </c>
      <c r="B467" s="7" t="str">
        <f t="shared" si="121"/>
        <v>41903</v>
      </c>
      <c r="C467" s="8" t="s">
        <v>494</v>
      </c>
      <c r="D467" s="9" t="s">
        <v>496</v>
      </c>
      <c r="E467" s="7" t="str">
        <f>"王皓宇"</f>
        <v>王皓宇</v>
      </c>
      <c r="F467" s="7" t="str">
        <f t="shared" si="120"/>
        <v>男</v>
      </c>
      <c r="G467" s="10"/>
    </row>
    <row r="468" customHeight="1" spans="1:7">
      <c r="A468" s="7">
        <v>466</v>
      </c>
      <c r="B468" s="7" t="str">
        <f t="shared" si="121"/>
        <v>41903</v>
      </c>
      <c r="C468" s="8" t="s">
        <v>494</v>
      </c>
      <c r="D468" s="9" t="s">
        <v>497</v>
      </c>
      <c r="E468" s="7" t="str">
        <f>"孙佳倩"</f>
        <v>孙佳倩</v>
      </c>
      <c r="F468" s="7" t="str">
        <f>"女"</f>
        <v>女</v>
      </c>
      <c r="G468" s="10"/>
    </row>
    <row r="469" customHeight="1" spans="1:7">
      <c r="A469" s="7">
        <v>467</v>
      </c>
      <c r="B469" s="7" t="str">
        <f t="shared" si="121"/>
        <v>41903</v>
      </c>
      <c r="C469" s="8" t="s">
        <v>494</v>
      </c>
      <c r="D469" s="9" t="s">
        <v>498</v>
      </c>
      <c r="E469" s="7" t="str">
        <f>"盛齐磊"</f>
        <v>盛齐磊</v>
      </c>
      <c r="F469" s="7" t="str">
        <f t="shared" ref="F469:F476" si="122">"男"</f>
        <v>男</v>
      </c>
      <c r="G469" s="10"/>
    </row>
    <row r="470" customHeight="1" spans="1:7">
      <c r="A470" s="7">
        <v>468</v>
      </c>
      <c r="B470" s="7" t="str">
        <f t="shared" si="121"/>
        <v>41903</v>
      </c>
      <c r="C470" s="8" t="s">
        <v>494</v>
      </c>
      <c r="D470" s="9" t="s">
        <v>499</v>
      </c>
      <c r="E470" s="7" t="str">
        <f>"尚国丽"</f>
        <v>尚国丽</v>
      </c>
      <c r="F470" s="7" t="str">
        <f>"女"</f>
        <v>女</v>
      </c>
      <c r="G470" s="10"/>
    </row>
    <row r="471" customHeight="1" spans="1:7">
      <c r="A471" s="7">
        <v>469</v>
      </c>
      <c r="B471" s="7" t="str">
        <f t="shared" si="121"/>
        <v>41903</v>
      </c>
      <c r="C471" s="8" t="s">
        <v>494</v>
      </c>
      <c r="D471" s="9" t="s">
        <v>500</v>
      </c>
      <c r="E471" s="7" t="str">
        <f>"陈龙"</f>
        <v>陈龙</v>
      </c>
      <c r="F471" s="7" t="str">
        <f t="shared" si="122"/>
        <v>男</v>
      </c>
      <c r="G471" s="10"/>
    </row>
    <row r="472" customHeight="1" spans="1:7">
      <c r="A472" s="7">
        <v>470</v>
      </c>
      <c r="B472" s="7" t="str">
        <f t="shared" si="121"/>
        <v>41903</v>
      </c>
      <c r="C472" s="8" t="s">
        <v>494</v>
      </c>
      <c r="D472" s="9" t="s">
        <v>501</v>
      </c>
      <c r="E472" s="7" t="str">
        <f>"李应"</f>
        <v>李应</v>
      </c>
      <c r="F472" s="7" t="str">
        <f t="shared" si="122"/>
        <v>男</v>
      </c>
      <c r="G472" s="10"/>
    </row>
    <row r="473" customHeight="1" spans="1:7">
      <c r="A473" s="7">
        <v>471</v>
      </c>
      <c r="B473" s="7" t="str">
        <f t="shared" si="121"/>
        <v>41903</v>
      </c>
      <c r="C473" s="8" t="s">
        <v>494</v>
      </c>
      <c r="D473" s="9" t="s">
        <v>502</v>
      </c>
      <c r="E473" s="7" t="str">
        <f>"孙虎"</f>
        <v>孙虎</v>
      </c>
      <c r="F473" s="7" t="str">
        <f t="shared" si="122"/>
        <v>男</v>
      </c>
      <c r="G473" s="10"/>
    </row>
    <row r="474" customHeight="1" spans="1:7">
      <c r="A474" s="7">
        <v>472</v>
      </c>
      <c r="B474" s="7" t="str">
        <f t="shared" si="121"/>
        <v>41903</v>
      </c>
      <c r="C474" s="8" t="s">
        <v>494</v>
      </c>
      <c r="D474" s="9" t="s">
        <v>503</v>
      </c>
      <c r="E474" s="7" t="str">
        <f>"涂浩"</f>
        <v>涂浩</v>
      </c>
      <c r="F474" s="7" t="str">
        <f t="shared" si="122"/>
        <v>男</v>
      </c>
      <c r="G474" s="10"/>
    </row>
    <row r="475" customHeight="1" spans="1:7">
      <c r="A475" s="7">
        <v>473</v>
      </c>
      <c r="B475" s="7" t="str">
        <f t="shared" si="121"/>
        <v>41903</v>
      </c>
      <c r="C475" s="8" t="s">
        <v>494</v>
      </c>
      <c r="D475" s="9" t="s">
        <v>504</v>
      </c>
      <c r="E475" s="7" t="str">
        <f>"刘昊"</f>
        <v>刘昊</v>
      </c>
      <c r="F475" s="7" t="str">
        <f t="shared" si="122"/>
        <v>男</v>
      </c>
      <c r="G475" s="10"/>
    </row>
    <row r="476" customHeight="1" spans="1:7">
      <c r="A476" s="7">
        <v>474</v>
      </c>
      <c r="B476" s="7" t="str">
        <f t="shared" si="121"/>
        <v>41903</v>
      </c>
      <c r="C476" s="8" t="s">
        <v>494</v>
      </c>
      <c r="D476" s="9" t="s">
        <v>505</v>
      </c>
      <c r="E476" s="7" t="str">
        <f>"陈权"</f>
        <v>陈权</v>
      </c>
      <c r="F476" s="7" t="str">
        <f t="shared" si="122"/>
        <v>男</v>
      </c>
      <c r="G476" s="10"/>
    </row>
    <row r="477" customHeight="1" spans="1:7">
      <c r="A477" s="7">
        <v>475</v>
      </c>
      <c r="B477" s="7" t="str">
        <f t="shared" si="121"/>
        <v>41903</v>
      </c>
      <c r="C477" s="8" t="s">
        <v>494</v>
      </c>
      <c r="D477" s="9" t="s">
        <v>506</v>
      </c>
      <c r="E477" s="7" t="str">
        <f>"李晶楠"</f>
        <v>李晶楠</v>
      </c>
      <c r="F477" s="7" t="str">
        <f t="shared" ref="F477:F480" si="123">"女"</f>
        <v>女</v>
      </c>
      <c r="G477" s="10"/>
    </row>
    <row r="478" customHeight="1" spans="1:7">
      <c r="A478" s="7">
        <v>476</v>
      </c>
      <c r="B478" s="7" t="str">
        <f t="shared" si="121"/>
        <v>41903</v>
      </c>
      <c r="C478" s="8" t="s">
        <v>494</v>
      </c>
      <c r="D478" s="9" t="s">
        <v>507</v>
      </c>
      <c r="E478" s="7" t="str">
        <f>"王泽森"</f>
        <v>王泽森</v>
      </c>
      <c r="F478" s="7" t="str">
        <f t="shared" ref="F478:F491" si="124">"男"</f>
        <v>男</v>
      </c>
      <c r="G478" s="10"/>
    </row>
    <row r="479" customHeight="1" spans="1:7">
      <c r="A479" s="7">
        <v>477</v>
      </c>
      <c r="B479" s="7" t="str">
        <f t="shared" si="121"/>
        <v>41903</v>
      </c>
      <c r="C479" s="8" t="s">
        <v>494</v>
      </c>
      <c r="D479" s="9" t="s">
        <v>508</v>
      </c>
      <c r="E479" s="7" t="str">
        <f>"朱唯"</f>
        <v>朱唯</v>
      </c>
      <c r="F479" s="7" t="str">
        <f t="shared" si="123"/>
        <v>女</v>
      </c>
      <c r="G479" s="10"/>
    </row>
    <row r="480" customHeight="1" spans="1:7">
      <c r="A480" s="7">
        <v>478</v>
      </c>
      <c r="B480" s="7" t="str">
        <f t="shared" si="121"/>
        <v>41903</v>
      </c>
      <c r="C480" s="8" t="s">
        <v>494</v>
      </c>
      <c r="D480" s="9" t="s">
        <v>509</v>
      </c>
      <c r="E480" s="7" t="str">
        <f>"丁文娜"</f>
        <v>丁文娜</v>
      </c>
      <c r="F480" s="7" t="str">
        <f t="shared" si="123"/>
        <v>女</v>
      </c>
      <c r="G480" s="10"/>
    </row>
    <row r="481" customHeight="1" spans="1:7">
      <c r="A481" s="7">
        <v>479</v>
      </c>
      <c r="B481" s="7" t="str">
        <f t="shared" si="121"/>
        <v>41903</v>
      </c>
      <c r="C481" s="8" t="s">
        <v>494</v>
      </c>
      <c r="D481" s="9" t="s">
        <v>510</v>
      </c>
      <c r="E481" s="7" t="str">
        <f>"向钦"</f>
        <v>向钦</v>
      </c>
      <c r="F481" s="7" t="str">
        <f t="shared" si="124"/>
        <v>男</v>
      </c>
      <c r="G481" s="10"/>
    </row>
    <row r="482" customHeight="1" spans="1:7">
      <c r="A482" s="7">
        <v>480</v>
      </c>
      <c r="B482" s="7" t="str">
        <f t="shared" si="121"/>
        <v>41903</v>
      </c>
      <c r="C482" s="8" t="s">
        <v>494</v>
      </c>
      <c r="D482" s="9" t="s">
        <v>511</v>
      </c>
      <c r="E482" s="7" t="str">
        <f>"曹越"</f>
        <v>曹越</v>
      </c>
      <c r="F482" s="7" t="str">
        <f>"女"</f>
        <v>女</v>
      </c>
      <c r="G482" s="10"/>
    </row>
    <row r="483" customHeight="1" spans="1:7">
      <c r="A483" s="7">
        <v>481</v>
      </c>
      <c r="B483" s="7" t="str">
        <f t="shared" si="121"/>
        <v>41903</v>
      </c>
      <c r="C483" s="8" t="s">
        <v>494</v>
      </c>
      <c r="D483" s="9" t="s">
        <v>512</v>
      </c>
      <c r="E483" s="7" t="str">
        <f>"郑晒坤"</f>
        <v>郑晒坤</v>
      </c>
      <c r="F483" s="7" t="str">
        <f t="shared" si="124"/>
        <v>男</v>
      </c>
      <c r="G483" s="10"/>
    </row>
    <row r="484" customHeight="1" spans="1:7">
      <c r="A484" s="7">
        <v>482</v>
      </c>
      <c r="B484" s="7" t="str">
        <f t="shared" si="121"/>
        <v>41903</v>
      </c>
      <c r="C484" s="8" t="s">
        <v>494</v>
      </c>
      <c r="D484" s="9" t="s">
        <v>513</v>
      </c>
      <c r="E484" s="7" t="str">
        <f>"张永贵"</f>
        <v>张永贵</v>
      </c>
      <c r="F484" s="7" t="str">
        <f t="shared" si="124"/>
        <v>男</v>
      </c>
      <c r="G484" s="10"/>
    </row>
    <row r="485" customHeight="1" spans="1:7">
      <c r="A485" s="7">
        <v>483</v>
      </c>
      <c r="B485" s="7" t="str">
        <f t="shared" ref="B485:B516" si="125">"42001"</f>
        <v>42001</v>
      </c>
      <c r="C485" s="8" t="s">
        <v>514</v>
      </c>
      <c r="D485" s="9" t="s">
        <v>515</v>
      </c>
      <c r="E485" s="7" t="str">
        <f>"陈志坚"</f>
        <v>陈志坚</v>
      </c>
      <c r="F485" s="7" t="str">
        <f t="shared" si="124"/>
        <v>男</v>
      </c>
      <c r="G485" s="10"/>
    </row>
    <row r="486" customHeight="1" spans="1:7">
      <c r="A486" s="7">
        <v>484</v>
      </c>
      <c r="B486" s="7" t="str">
        <f t="shared" si="125"/>
        <v>42001</v>
      </c>
      <c r="C486" s="8" t="s">
        <v>514</v>
      </c>
      <c r="D486" s="9" t="s">
        <v>516</v>
      </c>
      <c r="E486" s="7" t="str">
        <f>"汪勋文"</f>
        <v>汪勋文</v>
      </c>
      <c r="F486" s="7" t="str">
        <f t="shared" si="124"/>
        <v>男</v>
      </c>
      <c r="G486" s="10"/>
    </row>
    <row r="487" customHeight="1" spans="1:7">
      <c r="A487" s="7">
        <v>485</v>
      </c>
      <c r="B487" s="7" t="str">
        <f t="shared" si="125"/>
        <v>42001</v>
      </c>
      <c r="C487" s="8" t="s">
        <v>514</v>
      </c>
      <c r="D487" s="9" t="s">
        <v>517</v>
      </c>
      <c r="E487" s="7" t="str">
        <f>"许硕"</f>
        <v>许硕</v>
      </c>
      <c r="F487" s="7" t="str">
        <f t="shared" si="124"/>
        <v>男</v>
      </c>
      <c r="G487" s="10"/>
    </row>
    <row r="488" customHeight="1" spans="1:7">
      <c r="A488" s="7">
        <v>486</v>
      </c>
      <c r="B488" s="7" t="str">
        <f t="shared" si="125"/>
        <v>42001</v>
      </c>
      <c r="C488" s="8" t="s">
        <v>514</v>
      </c>
      <c r="D488" s="9" t="s">
        <v>518</v>
      </c>
      <c r="E488" s="7" t="str">
        <f>"陈祥磊"</f>
        <v>陈祥磊</v>
      </c>
      <c r="F488" s="7" t="str">
        <f t="shared" si="124"/>
        <v>男</v>
      </c>
      <c r="G488" s="10"/>
    </row>
    <row r="489" customHeight="1" spans="1:7">
      <c r="A489" s="7">
        <v>487</v>
      </c>
      <c r="B489" s="7" t="str">
        <f t="shared" si="125"/>
        <v>42001</v>
      </c>
      <c r="C489" s="8" t="s">
        <v>514</v>
      </c>
      <c r="D489" s="9" t="s">
        <v>519</v>
      </c>
      <c r="E489" s="7" t="str">
        <f>"范春豪"</f>
        <v>范春豪</v>
      </c>
      <c r="F489" s="7" t="str">
        <f t="shared" si="124"/>
        <v>男</v>
      </c>
      <c r="G489" s="10"/>
    </row>
    <row r="490" customHeight="1" spans="1:7">
      <c r="A490" s="7">
        <v>488</v>
      </c>
      <c r="B490" s="7" t="str">
        <f t="shared" si="125"/>
        <v>42001</v>
      </c>
      <c r="C490" s="8" t="s">
        <v>514</v>
      </c>
      <c r="D490" s="9" t="s">
        <v>520</v>
      </c>
      <c r="E490" s="7" t="str">
        <f>"张涛"</f>
        <v>张涛</v>
      </c>
      <c r="F490" s="7" t="str">
        <f t="shared" si="124"/>
        <v>男</v>
      </c>
      <c r="G490" s="10"/>
    </row>
    <row r="491" customHeight="1" spans="1:7">
      <c r="A491" s="7">
        <v>489</v>
      </c>
      <c r="B491" s="7" t="str">
        <f t="shared" si="125"/>
        <v>42001</v>
      </c>
      <c r="C491" s="8" t="s">
        <v>514</v>
      </c>
      <c r="D491" s="9" t="s">
        <v>521</v>
      </c>
      <c r="E491" s="7" t="str">
        <f>"王熊昊"</f>
        <v>王熊昊</v>
      </c>
      <c r="F491" s="7" t="str">
        <f t="shared" si="124"/>
        <v>男</v>
      </c>
      <c r="G491" s="10"/>
    </row>
    <row r="492" customHeight="1" spans="1:7">
      <c r="A492" s="7">
        <v>490</v>
      </c>
      <c r="B492" s="7" t="str">
        <f t="shared" si="125"/>
        <v>42001</v>
      </c>
      <c r="C492" s="8" t="s">
        <v>514</v>
      </c>
      <c r="D492" s="9" t="s">
        <v>522</v>
      </c>
      <c r="E492" s="7" t="str">
        <f>"周吉利"</f>
        <v>周吉利</v>
      </c>
      <c r="F492" s="7" t="str">
        <f>"女"</f>
        <v>女</v>
      </c>
      <c r="G492" s="10"/>
    </row>
    <row r="493" customHeight="1" spans="1:7">
      <c r="A493" s="7">
        <v>491</v>
      </c>
      <c r="B493" s="7" t="str">
        <f t="shared" si="125"/>
        <v>42001</v>
      </c>
      <c r="C493" s="8" t="s">
        <v>514</v>
      </c>
      <c r="D493" s="9" t="s">
        <v>523</v>
      </c>
      <c r="E493" s="7" t="str">
        <f>"詹立贵"</f>
        <v>詹立贵</v>
      </c>
      <c r="F493" s="7" t="str">
        <f t="shared" ref="F493:F505" si="126">"男"</f>
        <v>男</v>
      </c>
      <c r="G493" s="10"/>
    </row>
    <row r="494" customHeight="1" spans="1:7">
      <c r="A494" s="7">
        <v>492</v>
      </c>
      <c r="B494" s="7" t="str">
        <f t="shared" si="125"/>
        <v>42001</v>
      </c>
      <c r="C494" s="8" t="s">
        <v>514</v>
      </c>
      <c r="D494" s="9" t="s">
        <v>524</v>
      </c>
      <c r="E494" s="7" t="str">
        <f>"孙俊东"</f>
        <v>孙俊东</v>
      </c>
      <c r="F494" s="7" t="str">
        <f t="shared" si="126"/>
        <v>男</v>
      </c>
      <c r="G494" s="10"/>
    </row>
    <row r="495" customHeight="1" spans="1:7">
      <c r="A495" s="7">
        <v>493</v>
      </c>
      <c r="B495" s="7" t="str">
        <f t="shared" si="125"/>
        <v>42001</v>
      </c>
      <c r="C495" s="8" t="s">
        <v>514</v>
      </c>
      <c r="D495" s="9" t="s">
        <v>525</v>
      </c>
      <c r="E495" s="7" t="str">
        <f>"王超"</f>
        <v>王超</v>
      </c>
      <c r="F495" s="7" t="str">
        <f t="shared" si="126"/>
        <v>男</v>
      </c>
      <c r="G495" s="10"/>
    </row>
    <row r="496" customHeight="1" spans="1:7">
      <c r="A496" s="7">
        <v>494</v>
      </c>
      <c r="B496" s="7" t="str">
        <f t="shared" si="125"/>
        <v>42001</v>
      </c>
      <c r="C496" s="8" t="s">
        <v>514</v>
      </c>
      <c r="D496" s="9" t="s">
        <v>526</v>
      </c>
      <c r="E496" s="7" t="str">
        <f>"赵仔旺"</f>
        <v>赵仔旺</v>
      </c>
      <c r="F496" s="7" t="str">
        <f t="shared" si="126"/>
        <v>男</v>
      </c>
      <c r="G496" s="10"/>
    </row>
    <row r="497" customHeight="1" spans="1:7">
      <c r="A497" s="7">
        <v>495</v>
      </c>
      <c r="B497" s="7" t="str">
        <f t="shared" si="125"/>
        <v>42001</v>
      </c>
      <c r="C497" s="8" t="s">
        <v>514</v>
      </c>
      <c r="D497" s="9" t="s">
        <v>527</v>
      </c>
      <c r="E497" s="7" t="str">
        <f>"喻凡"</f>
        <v>喻凡</v>
      </c>
      <c r="F497" s="7" t="str">
        <f t="shared" si="126"/>
        <v>男</v>
      </c>
      <c r="G497" s="10"/>
    </row>
    <row r="498" customHeight="1" spans="1:7">
      <c r="A498" s="7">
        <v>496</v>
      </c>
      <c r="B498" s="7" t="str">
        <f t="shared" si="125"/>
        <v>42001</v>
      </c>
      <c r="C498" s="8" t="s">
        <v>514</v>
      </c>
      <c r="D498" s="9" t="s">
        <v>528</v>
      </c>
      <c r="E498" s="7" t="str">
        <f>"金霄"</f>
        <v>金霄</v>
      </c>
      <c r="F498" s="7" t="str">
        <f t="shared" si="126"/>
        <v>男</v>
      </c>
      <c r="G498" s="10"/>
    </row>
    <row r="499" customHeight="1" spans="1:7">
      <c r="A499" s="7">
        <v>497</v>
      </c>
      <c r="B499" s="7" t="str">
        <f t="shared" si="125"/>
        <v>42001</v>
      </c>
      <c r="C499" s="8" t="s">
        <v>514</v>
      </c>
      <c r="D499" s="9" t="s">
        <v>529</v>
      </c>
      <c r="E499" s="7" t="str">
        <f>"侯天丰"</f>
        <v>侯天丰</v>
      </c>
      <c r="F499" s="7" t="str">
        <f t="shared" si="126"/>
        <v>男</v>
      </c>
      <c r="G499" s="10"/>
    </row>
    <row r="500" customHeight="1" spans="1:7">
      <c r="A500" s="7">
        <v>498</v>
      </c>
      <c r="B500" s="7" t="str">
        <f t="shared" si="125"/>
        <v>42001</v>
      </c>
      <c r="C500" s="8" t="s">
        <v>514</v>
      </c>
      <c r="D500" s="9" t="s">
        <v>530</v>
      </c>
      <c r="E500" s="7" t="str">
        <f>"宋聪聪"</f>
        <v>宋聪聪</v>
      </c>
      <c r="F500" s="7" t="str">
        <f t="shared" si="126"/>
        <v>男</v>
      </c>
      <c r="G500" s="10"/>
    </row>
    <row r="501" customHeight="1" spans="1:7">
      <c r="A501" s="7">
        <v>499</v>
      </c>
      <c r="B501" s="7" t="str">
        <f t="shared" si="125"/>
        <v>42001</v>
      </c>
      <c r="C501" s="8" t="s">
        <v>514</v>
      </c>
      <c r="D501" s="9" t="s">
        <v>531</v>
      </c>
      <c r="E501" s="7" t="str">
        <f>"霍然"</f>
        <v>霍然</v>
      </c>
      <c r="F501" s="7" t="str">
        <f t="shared" si="126"/>
        <v>男</v>
      </c>
      <c r="G501" s="10"/>
    </row>
    <row r="502" customHeight="1" spans="1:7">
      <c r="A502" s="7">
        <v>500</v>
      </c>
      <c r="B502" s="7" t="str">
        <f t="shared" si="125"/>
        <v>42001</v>
      </c>
      <c r="C502" s="8" t="s">
        <v>514</v>
      </c>
      <c r="D502" s="9" t="s">
        <v>532</v>
      </c>
      <c r="E502" s="7" t="str">
        <f>"王涛"</f>
        <v>王涛</v>
      </c>
      <c r="F502" s="7" t="str">
        <f t="shared" si="126"/>
        <v>男</v>
      </c>
      <c r="G502" s="10"/>
    </row>
    <row r="503" customHeight="1" spans="1:7">
      <c r="A503" s="7">
        <v>501</v>
      </c>
      <c r="B503" s="7" t="str">
        <f t="shared" si="125"/>
        <v>42001</v>
      </c>
      <c r="C503" s="8" t="s">
        <v>514</v>
      </c>
      <c r="D503" s="9" t="s">
        <v>533</v>
      </c>
      <c r="E503" s="7" t="str">
        <f>"吴耀军"</f>
        <v>吴耀军</v>
      </c>
      <c r="F503" s="7" t="str">
        <f t="shared" si="126"/>
        <v>男</v>
      </c>
      <c r="G503" s="10"/>
    </row>
    <row r="504" customHeight="1" spans="1:7">
      <c r="A504" s="7">
        <v>502</v>
      </c>
      <c r="B504" s="7" t="str">
        <f t="shared" si="125"/>
        <v>42001</v>
      </c>
      <c r="C504" s="8" t="s">
        <v>514</v>
      </c>
      <c r="D504" s="9" t="s">
        <v>534</v>
      </c>
      <c r="E504" s="7" t="str">
        <f>"贺涵"</f>
        <v>贺涵</v>
      </c>
      <c r="F504" s="7" t="str">
        <f t="shared" si="126"/>
        <v>男</v>
      </c>
      <c r="G504" s="10"/>
    </row>
    <row r="505" customHeight="1" spans="1:7">
      <c r="A505" s="7">
        <v>503</v>
      </c>
      <c r="B505" s="7" t="str">
        <f t="shared" si="125"/>
        <v>42001</v>
      </c>
      <c r="C505" s="8" t="s">
        <v>514</v>
      </c>
      <c r="D505" s="9" t="s">
        <v>535</v>
      </c>
      <c r="E505" s="7" t="str">
        <f>"陈金顺"</f>
        <v>陈金顺</v>
      </c>
      <c r="F505" s="7" t="str">
        <f t="shared" si="126"/>
        <v>男</v>
      </c>
      <c r="G505" s="10"/>
    </row>
    <row r="506" customHeight="1" spans="1:7">
      <c r="A506" s="7">
        <v>504</v>
      </c>
      <c r="B506" s="7" t="str">
        <f t="shared" si="125"/>
        <v>42001</v>
      </c>
      <c r="C506" s="8" t="s">
        <v>514</v>
      </c>
      <c r="D506" s="9" t="s">
        <v>536</v>
      </c>
      <c r="E506" s="7" t="str">
        <f>"张维"</f>
        <v>张维</v>
      </c>
      <c r="F506" s="7" t="str">
        <f>"女"</f>
        <v>女</v>
      </c>
      <c r="G506" s="10"/>
    </row>
    <row r="507" customHeight="1" spans="1:7">
      <c r="A507" s="7">
        <v>505</v>
      </c>
      <c r="B507" s="7" t="str">
        <f t="shared" si="125"/>
        <v>42001</v>
      </c>
      <c r="C507" s="8" t="s">
        <v>514</v>
      </c>
      <c r="D507" s="9" t="s">
        <v>537</v>
      </c>
      <c r="E507" s="7" t="str">
        <f>"王梁飞"</f>
        <v>王梁飞</v>
      </c>
      <c r="F507" s="7" t="str">
        <f t="shared" ref="F507:F518" si="127">"男"</f>
        <v>男</v>
      </c>
      <c r="G507" s="10"/>
    </row>
    <row r="508" customHeight="1" spans="1:7">
      <c r="A508" s="7">
        <v>506</v>
      </c>
      <c r="B508" s="7" t="str">
        <f t="shared" si="125"/>
        <v>42001</v>
      </c>
      <c r="C508" s="8" t="s">
        <v>514</v>
      </c>
      <c r="D508" s="9" t="s">
        <v>538</v>
      </c>
      <c r="E508" s="7" t="str">
        <f>"高薪智"</f>
        <v>高薪智</v>
      </c>
      <c r="F508" s="7" t="str">
        <f t="shared" si="127"/>
        <v>男</v>
      </c>
      <c r="G508" s="10"/>
    </row>
    <row r="509" customHeight="1" spans="1:7">
      <c r="A509" s="7">
        <v>507</v>
      </c>
      <c r="B509" s="7" t="str">
        <f t="shared" si="125"/>
        <v>42001</v>
      </c>
      <c r="C509" s="8" t="s">
        <v>514</v>
      </c>
      <c r="D509" s="9" t="s">
        <v>539</v>
      </c>
      <c r="E509" s="7" t="str">
        <f>"王瑞雪"</f>
        <v>王瑞雪</v>
      </c>
      <c r="F509" s="7" t="str">
        <f t="shared" si="127"/>
        <v>男</v>
      </c>
      <c r="G509" s="10"/>
    </row>
    <row r="510" customHeight="1" spans="1:7">
      <c r="A510" s="7">
        <v>508</v>
      </c>
      <c r="B510" s="7" t="str">
        <f t="shared" si="125"/>
        <v>42001</v>
      </c>
      <c r="C510" s="8" t="s">
        <v>514</v>
      </c>
      <c r="D510" s="9" t="s">
        <v>540</v>
      </c>
      <c r="E510" s="7" t="str">
        <f>"马鑫"</f>
        <v>马鑫</v>
      </c>
      <c r="F510" s="7" t="str">
        <f t="shared" si="127"/>
        <v>男</v>
      </c>
      <c r="G510" s="10"/>
    </row>
    <row r="511" customHeight="1" spans="1:7">
      <c r="A511" s="7">
        <v>509</v>
      </c>
      <c r="B511" s="7" t="str">
        <f t="shared" si="125"/>
        <v>42001</v>
      </c>
      <c r="C511" s="8" t="s">
        <v>514</v>
      </c>
      <c r="D511" s="9" t="s">
        <v>541</v>
      </c>
      <c r="E511" s="7" t="str">
        <f>"许帅"</f>
        <v>许帅</v>
      </c>
      <c r="F511" s="7" t="str">
        <f t="shared" si="127"/>
        <v>男</v>
      </c>
      <c r="G511" s="10"/>
    </row>
    <row r="512" customHeight="1" spans="1:7">
      <c r="A512" s="7">
        <v>510</v>
      </c>
      <c r="B512" s="7" t="str">
        <f t="shared" si="125"/>
        <v>42001</v>
      </c>
      <c r="C512" s="8" t="s">
        <v>514</v>
      </c>
      <c r="D512" s="9" t="s">
        <v>542</v>
      </c>
      <c r="E512" s="7" t="str">
        <f>"王超超"</f>
        <v>王超超</v>
      </c>
      <c r="F512" s="7" t="str">
        <f t="shared" si="127"/>
        <v>男</v>
      </c>
      <c r="G512" s="10"/>
    </row>
    <row r="513" customHeight="1" spans="1:7">
      <c r="A513" s="7">
        <v>511</v>
      </c>
      <c r="B513" s="7" t="str">
        <f t="shared" si="125"/>
        <v>42001</v>
      </c>
      <c r="C513" s="8" t="s">
        <v>514</v>
      </c>
      <c r="D513" s="9" t="s">
        <v>543</v>
      </c>
      <c r="E513" s="7" t="str">
        <f>"宋俊熠"</f>
        <v>宋俊熠</v>
      </c>
      <c r="F513" s="7" t="str">
        <f t="shared" si="127"/>
        <v>男</v>
      </c>
      <c r="G513" s="10"/>
    </row>
    <row r="514" customHeight="1" spans="1:7">
      <c r="A514" s="7">
        <v>512</v>
      </c>
      <c r="B514" s="7" t="str">
        <f t="shared" si="125"/>
        <v>42001</v>
      </c>
      <c r="C514" s="8" t="s">
        <v>514</v>
      </c>
      <c r="D514" s="9" t="s">
        <v>544</v>
      </c>
      <c r="E514" s="7" t="str">
        <f>"喻鹏"</f>
        <v>喻鹏</v>
      </c>
      <c r="F514" s="7" t="str">
        <f t="shared" si="127"/>
        <v>男</v>
      </c>
      <c r="G514" s="10"/>
    </row>
    <row r="515" customHeight="1" spans="1:7">
      <c r="A515" s="7">
        <v>513</v>
      </c>
      <c r="B515" s="7" t="str">
        <f t="shared" si="125"/>
        <v>42001</v>
      </c>
      <c r="C515" s="8" t="s">
        <v>514</v>
      </c>
      <c r="D515" s="9" t="s">
        <v>545</v>
      </c>
      <c r="E515" s="7" t="str">
        <f>"刘艺"</f>
        <v>刘艺</v>
      </c>
      <c r="F515" s="7" t="str">
        <f t="shared" si="127"/>
        <v>男</v>
      </c>
      <c r="G515" s="10"/>
    </row>
    <row r="516" customHeight="1" spans="1:7">
      <c r="A516" s="7">
        <v>514</v>
      </c>
      <c r="B516" s="7" t="str">
        <f t="shared" si="125"/>
        <v>42001</v>
      </c>
      <c r="C516" s="8" t="s">
        <v>514</v>
      </c>
      <c r="D516" s="9" t="s">
        <v>546</v>
      </c>
      <c r="E516" s="7" t="str">
        <f>"汪迈"</f>
        <v>汪迈</v>
      </c>
      <c r="F516" s="7" t="str">
        <f t="shared" si="127"/>
        <v>男</v>
      </c>
      <c r="G516" s="10"/>
    </row>
    <row r="517" customHeight="1" spans="1:7">
      <c r="A517" s="7">
        <v>515</v>
      </c>
      <c r="B517" s="7" t="str">
        <f t="shared" ref="B517:B522" si="128">"42002"</f>
        <v>42002</v>
      </c>
      <c r="C517" s="8" t="s">
        <v>547</v>
      </c>
      <c r="D517" s="9" t="s">
        <v>548</v>
      </c>
      <c r="E517" s="7" t="str">
        <f>"郑志杰"</f>
        <v>郑志杰</v>
      </c>
      <c r="F517" s="7" t="str">
        <f t="shared" si="127"/>
        <v>男</v>
      </c>
      <c r="G517" s="10"/>
    </row>
    <row r="518" customHeight="1" spans="1:7">
      <c r="A518" s="7">
        <v>516</v>
      </c>
      <c r="B518" s="7" t="str">
        <f t="shared" si="128"/>
        <v>42002</v>
      </c>
      <c r="C518" s="8" t="s">
        <v>547</v>
      </c>
      <c r="D518" s="9" t="s">
        <v>549</v>
      </c>
      <c r="E518" s="7" t="str">
        <f>"郑磊"</f>
        <v>郑磊</v>
      </c>
      <c r="F518" s="7" t="str">
        <f t="shared" si="127"/>
        <v>男</v>
      </c>
      <c r="G518" s="10"/>
    </row>
    <row r="519" customHeight="1" spans="1:7">
      <c r="A519" s="7">
        <v>517</v>
      </c>
      <c r="B519" s="7" t="str">
        <f t="shared" si="128"/>
        <v>42002</v>
      </c>
      <c r="C519" s="8" t="s">
        <v>547</v>
      </c>
      <c r="D519" s="9" t="s">
        <v>550</v>
      </c>
      <c r="E519" s="7" t="str">
        <f>"杨思月"</f>
        <v>杨思月</v>
      </c>
      <c r="F519" s="7" t="str">
        <f>"女"</f>
        <v>女</v>
      </c>
      <c r="G519" s="10"/>
    </row>
    <row r="520" customHeight="1" spans="1:7">
      <c r="A520" s="7">
        <v>518</v>
      </c>
      <c r="B520" s="7" t="str">
        <f t="shared" si="128"/>
        <v>42002</v>
      </c>
      <c r="C520" s="8" t="s">
        <v>547</v>
      </c>
      <c r="D520" s="9" t="s">
        <v>551</v>
      </c>
      <c r="E520" s="7" t="str">
        <f>"李嘉谊"</f>
        <v>李嘉谊</v>
      </c>
      <c r="F520" s="7" t="str">
        <f>"女"</f>
        <v>女</v>
      </c>
      <c r="G520" s="10"/>
    </row>
    <row r="521" customHeight="1" spans="1:7">
      <c r="A521" s="7">
        <v>519</v>
      </c>
      <c r="B521" s="7" t="str">
        <f t="shared" si="128"/>
        <v>42002</v>
      </c>
      <c r="C521" s="8" t="s">
        <v>547</v>
      </c>
      <c r="D521" s="9" t="s">
        <v>552</v>
      </c>
      <c r="E521" s="7" t="str">
        <f>"赵虎彪"</f>
        <v>赵虎彪</v>
      </c>
      <c r="F521" s="7" t="str">
        <f t="shared" ref="F521:F524" si="129">"男"</f>
        <v>男</v>
      </c>
      <c r="G521" s="10"/>
    </row>
    <row r="522" customHeight="1" spans="1:7">
      <c r="A522" s="7">
        <v>520</v>
      </c>
      <c r="B522" s="7" t="str">
        <f t="shared" si="128"/>
        <v>42002</v>
      </c>
      <c r="C522" s="8" t="s">
        <v>547</v>
      </c>
      <c r="D522" s="9" t="s">
        <v>553</v>
      </c>
      <c r="E522" s="7" t="str">
        <f>"蔡显灿"</f>
        <v>蔡显灿</v>
      </c>
      <c r="F522" s="7" t="str">
        <f t="shared" si="129"/>
        <v>男</v>
      </c>
      <c r="G522" s="10"/>
    </row>
    <row r="523" customHeight="1" spans="1:7">
      <c r="A523" s="7">
        <v>521</v>
      </c>
      <c r="B523" s="7" t="str">
        <f t="shared" ref="B523:B529" si="130">"42003"</f>
        <v>42003</v>
      </c>
      <c r="C523" s="8" t="s">
        <v>554</v>
      </c>
      <c r="D523" s="9" t="s">
        <v>555</v>
      </c>
      <c r="E523" s="7" t="str">
        <f>"王将华"</f>
        <v>王将华</v>
      </c>
      <c r="F523" s="7" t="str">
        <f t="shared" si="129"/>
        <v>男</v>
      </c>
      <c r="G523" s="10"/>
    </row>
    <row r="524" customHeight="1" spans="1:7">
      <c r="A524" s="7">
        <v>522</v>
      </c>
      <c r="B524" s="7" t="str">
        <f t="shared" si="130"/>
        <v>42003</v>
      </c>
      <c r="C524" s="8" t="s">
        <v>554</v>
      </c>
      <c r="D524" s="9" t="s">
        <v>556</v>
      </c>
      <c r="E524" s="7" t="str">
        <f>"夏康"</f>
        <v>夏康</v>
      </c>
      <c r="F524" s="7" t="str">
        <f t="shared" si="129"/>
        <v>男</v>
      </c>
      <c r="G524" s="10"/>
    </row>
    <row r="525" customHeight="1" spans="1:7">
      <c r="A525" s="7">
        <v>523</v>
      </c>
      <c r="B525" s="7" t="str">
        <f t="shared" si="130"/>
        <v>42003</v>
      </c>
      <c r="C525" s="8" t="s">
        <v>554</v>
      </c>
      <c r="D525" s="9" t="s">
        <v>557</v>
      </c>
      <c r="E525" s="7" t="str">
        <f>"汤玉琴"</f>
        <v>汤玉琴</v>
      </c>
      <c r="F525" s="7" t="str">
        <f t="shared" ref="F525:F532" si="131">"女"</f>
        <v>女</v>
      </c>
      <c r="G525" s="10"/>
    </row>
    <row r="526" customHeight="1" spans="1:7">
      <c r="A526" s="7">
        <v>524</v>
      </c>
      <c r="B526" s="7" t="str">
        <f t="shared" si="130"/>
        <v>42003</v>
      </c>
      <c r="C526" s="8" t="s">
        <v>554</v>
      </c>
      <c r="D526" s="9" t="s">
        <v>558</v>
      </c>
      <c r="E526" s="7" t="str">
        <f>"刘紫薇"</f>
        <v>刘紫薇</v>
      </c>
      <c r="F526" s="7" t="str">
        <f t="shared" si="131"/>
        <v>女</v>
      </c>
      <c r="G526" s="10"/>
    </row>
    <row r="527" customHeight="1" spans="1:7">
      <c r="A527" s="7">
        <v>525</v>
      </c>
      <c r="B527" s="7" t="str">
        <f t="shared" si="130"/>
        <v>42003</v>
      </c>
      <c r="C527" s="8" t="s">
        <v>554</v>
      </c>
      <c r="D527" s="9" t="s">
        <v>559</v>
      </c>
      <c r="E527" s="7" t="str">
        <f>"韩港"</f>
        <v>韩港</v>
      </c>
      <c r="F527" s="7" t="str">
        <f t="shared" ref="F527:F529" si="132">"男"</f>
        <v>男</v>
      </c>
      <c r="G527" s="10"/>
    </row>
    <row r="528" customHeight="1" spans="1:7">
      <c r="A528" s="7">
        <v>526</v>
      </c>
      <c r="B528" s="7" t="str">
        <f t="shared" si="130"/>
        <v>42003</v>
      </c>
      <c r="C528" s="8" t="s">
        <v>554</v>
      </c>
      <c r="D528" s="9" t="s">
        <v>560</v>
      </c>
      <c r="E528" s="7" t="str">
        <f>"熊衍飞"</f>
        <v>熊衍飞</v>
      </c>
      <c r="F528" s="7" t="str">
        <f t="shared" si="132"/>
        <v>男</v>
      </c>
      <c r="G528" s="10"/>
    </row>
    <row r="529" customHeight="1" spans="1:7">
      <c r="A529" s="7">
        <v>527</v>
      </c>
      <c r="B529" s="7" t="str">
        <f t="shared" si="130"/>
        <v>42003</v>
      </c>
      <c r="C529" s="8" t="s">
        <v>554</v>
      </c>
      <c r="D529" s="9" t="s">
        <v>561</v>
      </c>
      <c r="E529" s="7" t="str">
        <f>"文东升"</f>
        <v>文东升</v>
      </c>
      <c r="F529" s="7" t="str">
        <f t="shared" si="132"/>
        <v>男</v>
      </c>
      <c r="G529" s="10"/>
    </row>
    <row r="530" customHeight="1" spans="1:7">
      <c r="A530" s="7">
        <v>528</v>
      </c>
      <c r="B530" s="7" t="str">
        <f t="shared" ref="B530:B540" si="133">"42101"</f>
        <v>42101</v>
      </c>
      <c r="C530" s="8" t="s">
        <v>562</v>
      </c>
      <c r="D530" s="9" t="s">
        <v>563</v>
      </c>
      <c r="E530" s="7" t="str">
        <f>"解佩佩"</f>
        <v>解佩佩</v>
      </c>
      <c r="F530" s="7" t="str">
        <f t="shared" si="131"/>
        <v>女</v>
      </c>
      <c r="G530" s="10"/>
    </row>
    <row r="531" customHeight="1" spans="1:7">
      <c r="A531" s="7">
        <v>529</v>
      </c>
      <c r="B531" s="7" t="str">
        <f t="shared" si="133"/>
        <v>42101</v>
      </c>
      <c r="C531" s="8" t="s">
        <v>562</v>
      </c>
      <c r="D531" s="9" t="s">
        <v>564</v>
      </c>
      <c r="E531" s="7" t="str">
        <f>"李陈禹"</f>
        <v>李陈禹</v>
      </c>
      <c r="F531" s="7" t="str">
        <f t="shared" si="131"/>
        <v>女</v>
      </c>
      <c r="G531" s="10"/>
    </row>
    <row r="532" customHeight="1" spans="1:7">
      <c r="A532" s="7">
        <v>530</v>
      </c>
      <c r="B532" s="7" t="str">
        <f t="shared" si="133"/>
        <v>42101</v>
      </c>
      <c r="C532" s="8" t="s">
        <v>562</v>
      </c>
      <c r="D532" s="9" t="s">
        <v>565</v>
      </c>
      <c r="E532" s="7" t="str">
        <f>"田雅其"</f>
        <v>田雅其</v>
      </c>
      <c r="F532" s="7" t="str">
        <f t="shared" si="131"/>
        <v>女</v>
      </c>
      <c r="G532" s="10"/>
    </row>
    <row r="533" customHeight="1" spans="1:7">
      <c r="A533" s="7">
        <v>531</v>
      </c>
      <c r="B533" s="7" t="str">
        <f t="shared" si="133"/>
        <v>42101</v>
      </c>
      <c r="C533" s="8" t="s">
        <v>562</v>
      </c>
      <c r="D533" s="9" t="s">
        <v>566</v>
      </c>
      <c r="E533" s="7" t="str">
        <f>"武玉林"</f>
        <v>武玉林</v>
      </c>
      <c r="F533" s="7" t="str">
        <f t="shared" ref="F533:F535" si="134">"男"</f>
        <v>男</v>
      </c>
      <c r="G533" s="10"/>
    </row>
    <row r="534" customHeight="1" spans="1:7">
      <c r="A534" s="7">
        <v>532</v>
      </c>
      <c r="B534" s="7" t="str">
        <f t="shared" si="133"/>
        <v>42101</v>
      </c>
      <c r="C534" s="8" t="s">
        <v>562</v>
      </c>
      <c r="D534" s="9" t="s">
        <v>567</v>
      </c>
      <c r="E534" s="7" t="str">
        <f>"夏金刚"</f>
        <v>夏金刚</v>
      </c>
      <c r="F534" s="7" t="str">
        <f t="shared" si="134"/>
        <v>男</v>
      </c>
      <c r="G534" s="10"/>
    </row>
    <row r="535" customHeight="1" spans="1:7">
      <c r="A535" s="7">
        <v>533</v>
      </c>
      <c r="B535" s="7" t="str">
        <f t="shared" si="133"/>
        <v>42101</v>
      </c>
      <c r="C535" s="8" t="s">
        <v>562</v>
      </c>
      <c r="D535" s="9" t="s">
        <v>568</v>
      </c>
      <c r="E535" s="7" t="str">
        <f>"张智力"</f>
        <v>张智力</v>
      </c>
      <c r="F535" s="7" t="str">
        <f t="shared" si="134"/>
        <v>男</v>
      </c>
      <c r="G535" s="10"/>
    </row>
    <row r="536" customHeight="1" spans="1:7">
      <c r="A536" s="7">
        <v>534</v>
      </c>
      <c r="B536" s="7" t="str">
        <f t="shared" si="133"/>
        <v>42101</v>
      </c>
      <c r="C536" s="8" t="s">
        <v>562</v>
      </c>
      <c r="D536" s="9" t="s">
        <v>569</v>
      </c>
      <c r="E536" s="7" t="str">
        <f>"刘琳"</f>
        <v>刘琳</v>
      </c>
      <c r="F536" s="7" t="str">
        <f t="shared" ref="F536:F541" si="135">"女"</f>
        <v>女</v>
      </c>
      <c r="G536" s="10"/>
    </row>
    <row r="537" customHeight="1" spans="1:7">
      <c r="A537" s="7">
        <v>535</v>
      </c>
      <c r="B537" s="7" t="str">
        <f t="shared" si="133"/>
        <v>42101</v>
      </c>
      <c r="C537" s="8" t="s">
        <v>562</v>
      </c>
      <c r="D537" s="9" t="s">
        <v>570</v>
      </c>
      <c r="E537" s="7" t="str">
        <f>"夏伟"</f>
        <v>夏伟</v>
      </c>
      <c r="F537" s="7" t="str">
        <f t="shared" ref="F537:F539" si="136">"男"</f>
        <v>男</v>
      </c>
      <c r="G537" s="10"/>
    </row>
    <row r="538" customHeight="1" spans="1:7">
      <c r="A538" s="7">
        <v>536</v>
      </c>
      <c r="B538" s="7" t="str">
        <f t="shared" si="133"/>
        <v>42101</v>
      </c>
      <c r="C538" s="8" t="s">
        <v>562</v>
      </c>
      <c r="D538" s="9" t="s">
        <v>571</v>
      </c>
      <c r="E538" s="7" t="str">
        <f>"杨凯"</f>
        <v>杨凯</v>
      </c>
      <c r="F538" s="7" t="str">
        <f t="shared" si="136"/>
        <v>男</v>
      </c>
      <c r="G538" s="10"/>
    </row>
    <row r="539" customHeight="1" spans="1:7">
      <c r="A539" s="7">
        <v>537</v>
      </c>
      <c r="B539" s="7" t="str">
        <f t="shared" si="133"/>
        <v>42101</v>
      </c>
      <c r="C539" s="8" t="s">
        <v>562</v>
      </c>
      <c r="D539" s="9" t="s">
        <v>572</v>
      </c>
      <c r="E539" s="7" t="str">
        <f>"杜鑫"</f>
        <v>杜鑫</v>
      </c>
      <c r="F539" s="7" t="str">
        <f t="shared" si="136"/>
        <v>男</v>
      </c>
      <c r="G539" s="10"/>
    </row>
    <row r="540" customHeight="1" spans="1:7">
      <c r="A540" s="7">
        <v>538</v>
      </c>
      <c r="B540" s="7" t="str">
        <f t="shared" si="133"/>
        <v>42101</v>
      </c>
      <c r="C540" s="8" t="s">
        <v>562</v>
      </c>
      <c r="D540" s="9" t="s">
        <v>573</v>
      </c>
      <c r="E540" s="7" t="str">
        <f>"李娜"</f>
        <v>李娜</v>
      </c>
      <c r="F540" s="7" t="str">
        <f t="shared" si="135"/>
        <v>女</v>
      </c>
      <c r="G540" s="10"/>
    </row>
    <row r="541" customHeight="1" spans="1:7">
      <c r="A541" s="7">
        <v>539</v>
      </c>
      <c r="B541" s="7" t="str">
        <f t="shared" ref="B541:B561" si="137">"42102"</f>
        <v>42102</v>
      </c>
      <c r="C541" s="8" t="s">
        <v>574</v>
      </c>
      <c r="D541" s="9" t="s">
        <v>575</v>
      </c>
      <c r="E541" s="7" t="str">
        <f>"颜梦铃"</f>
        <v>颜梦铃</v>
      </c>
      <c r="F541" s="7" t="str">
        <f t="shared" si="135"/>
        <v>女</v>
      </c>
      <c r="G541" s="10"/>
    </row>
    <row r="542" customHeight="1" spans="1:7">
      <c r="A542" s="7">
        <v>540</v>
      </c>
      <c r="B542" s="7" t="str">
        <f t="shared" si="137"/>
        <v>42102</v>
      </c>
      <c r="C542" s="8" t="s">
        <v>574</v>
      </c>
      <c r="D542" s="9" t="s">
        <v>576</v>
      </c>
      <c r="E542" s="7" t="str">
        <f>"崔宏阳"</f>
        <v>崔宏阳</v>
      </c>
      <c r="F542" s="7" t="str">
        <f t="shared" ref="F542:F544" si="138">"男"</f>
        <v>男</v>
      </c>
      <c r="G542" s="10"/>
    </row>
    <row r="543" customHeight="1" spans="1:7">
      <c r="A543" s="7">
        <v>541</v>
      </c>
      <c r="B543" s="7" t="str">
        <f t="shared" si="137"/>
        <v>42102</v>
      </c>
      <c r="C543" s="8" t="s">
        <v>574</v>
      </c>
      <c r="D543" s="9" t="s">
        <v>577</v>
      </c>
      <c r="E543" s="7" t="str">
        <f>"李金阳"</f>
        <v>李金阳</v>
      </c>
      <c r="F543" s="7" t="str">
        <f t="shared" si="138"/>
        <v>男</v>
      </c>
      <c r="G543" s="10"/>
    </row>
    <row r="544" customHeight="1" spans="1:7">
      <c r="A544" s="7">
        <v>542</v>
      </c>
      <c r="B544" s="7" t="str">
        <f t="shared" si="137"/>
        <v>42102</v>
      </c>
      <c r="C544" s="8" t="s">
        <v>574</v>
      </c>
      <c r="D544" s="9" t="s">
        <v>578</v>
      </c>
      <c r="E544" s="7" t="str">
        <f>"钟家承"</f>
        <v>钟家承</v>
      </c>
      <c r="F544" s="7" t="str">
        <f t="shared" si="138"/>
        <v>男</v>
      </c>
      <c r="G544" s="10"/>
    </row>
    <row r="545" customHeight="1" spans="1:7">
      <c r="A545" s="7">
        <v>543</v>
      </c>
      <c r="B545" s="7" t="str">
        <f t="shared" si="137"/>
        <v>42102</v>
      </c>
      <c r="C545" s="8" t="s">
        <v>574</v>
      </c>
      <c r="D545" s="9" t="s">
        <v>579</v>
      </c>
      <c r="E545" s="7" t="str">
        <f>"韩晓苑"</f>
        <v>韩晓苑</v>
      </c>
      <c r="F545" s="7" t="str">
        <f t="shared" ref="F545:F550" si="139">"女"</f>
        <v>女</v>
      </c>
      <c r="G545" s="10"/>
    </row>
    <row r="546" customHeight="1" spans="1:7">
      <c r="A546" s="7">
        <v>544</v>
      </c>
      <c r="B546" s="7" t="str">
        <f t="shared" si="137"/>
        <v>42102</v>
      </c>
      <c r="C546" s="8" t="s">
        <v>574</v>
      </c>
      <c r="D546" s="9" t="s">
        <v>580</v>
      </c>
      <c r="E546" s="7" t="str">
        <f>"杜浩男"</f>
        <v>杜浩男</v>
      </c>
      <c r="F546" s="7" t="str">
        <f t="shared" ref="F546:F548" si="140">"男"</f>
        <v>男</v>
      </c>
      <c r="G546" s="10"/>
    </row>
    <row r="547" customHeight="1" spans="1:7">
      <c r="A547" s="7">
        <v>545</v>
      </c>
      <c r="B547" s="7" t="str">
        <f t="shared" si="137"/>
        <v>42102</v>
      </c>
      <c r="C547" s="8" t="s">
        <v>574</v>
      </c>
      <c r="D547" s="9" t="s">
        <v>581</v>
      </c>
      <c r="E547" s="7" t="str">
        <f>"余一伟"</f>
        <v>余一伟</v>
      </c>
      <c r="F547" s="7" t="str">
        <f t="shared" si="140"/>
        <v>男</v>
      </c>
      <c r="G547" s="10"/>
    </row>
    <row r="548" customHeight="1" spans="1:7">
      <c r="A548" s="7">
        <v>546</v>
      </c>
      <c r="B548" s="7" t="str">
        <f t="shared" si="137"/>
        <v>42102</v>
      </c>
      <c r="C548" s="8" t="s">
        <v>574</v>
      </c>
      <c r="D548" s="9" t="s">
        <v>582</v>
      </c>
      <c r="E548" s="7" t="str">
        <f>"陈磊"</f>
        <v>陈磊</v>
      </c>
      <c r="F548" s="7" t="str">
        <f t="shared" si="140"/>
        <v>男</v>
      </c>
      <c r="G548" s="10"/>
    </row>
    <row r="549" customHeight="1" spans="1:7">
      <c r="A549" s="7">
        <v>547</v>
      </c>
      <c r="B549" s="7" t="str">
        <f t="shared" si="137"/>
        <v>42102</v>
      </c>
      <c r="C549" s="8" t="s">
        <v>574</v>
      </c>
      <c r="D549" s="9" t="s">
        <v>583</v>
      </c>
      <c r="E549" s="7" t="str">
        <f>"王静"</f>
        <v>王静</v>
      </c>
      <c r="F549" s="7" t="str">
        <f t="shared" si="139"/>
        <v>女</v>
      </c>
      <c r="G549" s="10"/>
    </row>
    <row r="550" customHeight="1" spans="1:7">
      <c r="A550" s="7">
        <v>548</v>
      </c>
      <c r="B550" s="7" t="str">
        <f t="shared" si="137"/>
        <v>42102</v>
      </c>
      <c r="C550" s="8" t="s">
        <v>574</v>
      </c>
      <c r="D550" s="9" t="s">
        <v>584</v>
      </c>
      <c r="E550" s="7" t="str">
        <f>"柳艺偲"</f>
        <v>柳艺偲</v>
      </c>
      <c r="F550" s="7" t="str">
        <f t="shared" si="139"/>
        <v>女</v>
      </c>
      <c r="G550" s="10"/>
    </row>
    <row r="551" customHeight="1" spans="1:7">
      <c r="A551" s="7">
        <v>549</v>
      </c>
      <c r="B551" s="7" t="str">
        <f t="shared" si="137"/>
        <v>42102</v>
      </c>
      <c r="C551" s="8" t="s">
        <v>574</v>
      </c>
      <c r="D551" s="9" t="s">
        <v>585</v>
      </c>
      <c r="E551" s="7" t="str">
        <f>"王成龙"</f>
        <v>王成龙</v>
      </c>
      <c r="F551" s="7" t="str">
        <f t="shared" ref="F551:F557" si="141">"男"</f>
        <v>男</v>
      </c>
      <c r="G551" s="10"/>
    </row>
    <row r="552" customHeight="1" spans="1:7">
      <c r="A552" s="7">
        <v>550</v>
      </c>
      <c r="B552" s="7" t="str">
        <f t="shared" si="137"/>
        <v>42102</v>
      </c>
      <c r="C552" s="8" t="s">
        <v>574</v>
      </c>
      <c r="D552" s="9" t="s">
        <v>586</v>
      </c>
      <c r="E552" s="7" t="str">
        <f>"孙辉"</f>
        <v>孙辉</v>
      </c>
      <c r="F552" s="7" t="str">
        <f t="shared" si="141"/>
        <v>男</v>
      </c>
      <c r="G552" s="10"/>
    </row>
    <row r="553" customHeight="1" spans="1:7">
      <c r="A553" s="7">
        <v>551</v>
      </c>
      <c r="B553" s="7" t="str">
        <f t="shared" si="137"/>
        <v>42102</v>
      </c>
      <c r="C553" s="8" t="s">
        <v>574</v>
      </c>
      <c r="D553" s="9" t="s">
        <v>587</v>
      </c>
      <c r="E553" s="7" t="str">
        <f>"谭晓"</f>
        <v>谭晓</v>
      </c>
      <c r="F553" s="7" t="str">
        <f t="shared" ref="F553:F555" si="142">"女"</f>
        <v>女</v>
      </c>
      <c r="G553" s="10"/>
    </row>
    <row r="554" customHeight="1" spans="1:7">
      <c r="A554" s="7">
        <v>552</v>
      </c>
      <c r="B554" s="7" t="str">
        <f t="shared" si="137"/>
        <v>42102</v>
      </c>
      <c r="C554" s="8" t="s">
        <v>574</v>
      </c>
      <c r="D554" s="9" t="s">
        <v>588</v>
      </c>
      <c r="E554" s="7" t="str">
        <f>"宁香凝"</f>
        <v>宁香凝</v>
      </c>
      <c r="F554" s="7" t="str">
        <f t="shared" si="142"/>
        <v>女</v>
      </c>
      <c r="G554" s="10"/>
    </row>
    <row r="555" customHeight="1" spans="1:7">
      <c r="A555" s="7">
        <v>553</v>
      </c>
      <c r="B555" s="7" t="str">
        <f t="shared" si="137"/>
        <v>42102</v>
      </c>
      <c r="C555" s="8" t="s">
        <v>574</v>
      </c>
      <c r="D555" s="9" t="s">
        <v>589</v>
      </c>
      <c r="E555" s="7" t="str">
        <f>"沈梦逸"</f>
        <v>沈梦逸</v>
      </c>
      <c r="F555" s="7" t="str">
        <f t="shared" si="142"/>
        <v>女</v>
      </c>
      <c r="G555" s="10"/>
    </row>
    <row r="556" customHeight="1" spans="1:7">
      <c r="A556" s="7">
        <v>554</v>
      </c>
      <c r="B556" s="7" t="str">
        <f t="shared" si="137"/>
        <v>42102</v>
      </c>
      <c r="C556" s="8" t="s">
        <v>574</v>
      </c>
      <c r="D556" s="9" t="s">
        <v>590</v>
      </c>
      <c r="E556" s="7" t="str">
        <f>"吕坤"</f>
        <v>吕坤</v>
      </c>
      <c r="F556" s="7" t="str">
        <f t="shared" si="141"/>
        <v>男</v>
      </c>
      <c r="G556" s="10"/>
    </row>
    <row r="557" customHeight="1" spans="1:7">
      <c r="A557" s="7">
        <v>555</v>
      </c>
      <c r="B557" s="7" t="str">
        <f t="shared" si="137"/>
        <v>42102</v>
      </c>
      <c r="C557" s="8" t="s">
        <v>574</v>
      </c>
      <c r="D557" s="9" t="s">
        <v>591</v>
      </c>
      <c r="E557" s="7" t="str">
        <f>"周旭"</f>
        <v>周旭</v>
      </c>
      <c r="F557" s="7" t="str">
        <f t="shared" si="141"/>
        <v>男</v>
      </c>
      <c r="G557" s="10"/>
    </row>
    <row r="558" customHeight="1" spans="1:7">
      <c r="A558" s="7">
        <v>556</v>
      </c>
      <c r="B558" s="7" t="str">
        <f t="shared" si="137"/>
        <v>42102</v>
      </c>
      <c r="C558" s="8" t="s">
        <v>574</v>
      </c>
      <c r="D558" s="9" t="s">
        <v>592</v>
      </c>
      <c r="E558" s="7" t="str">
        <f>"敖烨"</f>
        <v>敖烨</v>
      </c>
      <c r="F558" s="7" t="str">
        <f>"女"</f>
        <v>女</v>
      </c>
      <c r="G558" s="10"/>
    </row>
    <row r="559" customHeight="1" spans="1:7">
      <c r="A559" s="7">
        <v>557</v>
      </c>
      <c r="B559" s="7" t="str">
        <f t="shared" si="137"/>
        <v>42102</v>
      </c>
      <c r="C559" s="8" t="s">
        <v>574</v>
      </c>
      <c r="D559" s="9" t="s">
        <v>593</v>
      </c>
      <c r="E559" s="7" t="str">
        <f>"王旭影"</f>
        <v>王旭影</v>
      </c>
      <c r="F559" s="7" t="str">
        <f>"女"</f>
        <v>女</v>
      </c>
      <c r="G559" s="10"/>
    </row>
    <row r="560" customHeight="1" spans="1:7">
      <c r="A560" s="7">
        <v>558</v>
      </c>
      <c r="B560" s="7" t="str">
        <f t="shared" si="137"/>
        <v>42102</v>
      </c>
      <c r="C560" s="8" t="s">
        <v>574</v>
      </c>
      <c r="D560" s="9" t="s">
        <v>594</v>
      </c>
      <c r="E560" s="7" t="str">
        <f>"简川"</f>
        <v>简川</v>
      </c>
      <c r="F560" s="7" t="str">
        <f t="shared" ref="F560:F571" si="143">"男"</f>
        <v>男</v>
      </c>
      <c r="G560" s="10"/>
    </row>
    <row r="561" customHeight="1" spans="1:7">
      <c r="A561" s="7">
        <v>559</v>
      </c>
      <c r="B561" s="7" t="str">
        <f t="shared" si="137"/>
        <v>42102</v>
      </c>
      <c r="C561" s="8" t="s">
        <v>574</v>
      </c>
      <c r="D561" s="9" t="s">
        <v>595</v>
      </c>
      <c r="E561" s="7" t="str">
        <f>"殷键"</f>
        <v>殷键</v>
      </c>
      <c r="F561" s="7" t="str">
        <f t="shared" si="143"/>
        <v>男</v>
      </c>
      <c r="G561" s="10"/>
    </row>
    <row r="562" customHeight="1" spans="1:7">
      <c r="A562" s="7">
        <v>560</v>
      </c>
      <c r="B562" s="7" t="str">
        <f t="shared" ref="B562:B574" si="144">"42103"</f>
        <v>42103</v>
      </c>
      <c r="C562" s="8" t="s">
        <v>596</v>
      </c>
      <c r="D562" s="9" t="s">
        <v>597</v>
      </c>
      <c r="E562" s="7" t="str">
        <f>"张文敏"</f>
        <v>张文敏</v>
      </c>
      <c r="F562" s="7" t="str">
        <f t="shared" si="143"/>
        <v>男</v>
      </c>
      <c r="G562" s="10"/>
    </row>
    <row r="563" customHeight="1" spans="1:7">
      <c r="A563" s="7">
        <v>561</v>
      </c>
      <c r="B563" s="7" t="str">
        <f t="shared" si="144"/>
        <v>42103</v>
      </c>
      <c r="C563" s="8" t="s">
        <v>596</v>
      </c>
      <c r="D563" s="9" t="s">
        <v>598</v>
      </c>
      <c r="E563" s="7" t="str">
        <f>"刘志"</f>
        <v>刘志</v>
      </c>
      <c r="F563" s="7" t="str">
        <f t="shared" si="143"/>
        <v>男</v>
      </c>
      <c r="G563" s="10"/>
    </row>
    <row r="564" customHeight="1" spans="1:7">
      <c r="A564" s="7">
        <v>562</v>
      </c>
      <c r="B564" s="7" t="str">
        <f t="shared" si="144"/>
        <v>42103</v>
      </c>
      <c r="C564" s="8" t="s">
        <v>596</v>
      </c>
      <c r="D564" s="9" t="s">
        <v>599</v>
      </c>
      <c r="E564" s="7" t="str">
        <f>"陈鑫磊"</f>
        <v>陈鑫磊</v>
      </c>
      <c r="F564" s="7" t="str">
        <f t="shared" si="143"/>
        <v>男</v>
      </c>
      <c r="G564" s="10"/>
    </row>
    <row r="565" customHeight="1" spans="1:7">
      <c r="A565" s="7">
        <v>563</v>
      </c>
      <c r="B565" s="7" t="str">
        <f t="shared" si="144"/>
        <v>42103</v>
      </c>
      <c r="C565" s="8" t="s">
        <v>596</v>
      </c>
      <c r="D565" s="9" t="s">
        <v>600</v>
      </c>
      <c r="E565" s="7" t="str">
        <f>"刘进来"</f>
        <v>刘进来</v>
      </c>
      <c r="F565" s="7" t="str">
        <f t="shared" si="143"/>
        <v>男</v>
      </c>
      <c r="G565" s="10"/>
    </row>
    <row r="566" customHeight="1" spans="1:7">
      <c r="A566" s="7">
        <v>564</v>
      </c>
      <c r="B566" s="7" t="str">
        <f t="shared" si="144"/>
        <v>42103</v>
      </c>
      <c r="C566" s="8" t="s">
        <v>596</v>
      </c>
      <c r="D566" s="9" t="s">
        <v>601</v>
      </c>
      <c r="E566" s="7" t="str">
        <f>"郭孝敬"</f>
        <v>郭孝敬</v>
      </c>
      <c r="F566" s="7" t="str">
        <f t="shared" si="143"/>
        <v>男</v>
      </c>
      <c r="G566" s="10"/>
    </row>
    <row r="567" customHeight="1" spans="1:7">
      <c r="A567" s="7">
        <v>565</v>
      </c>
      <c r="B567" s="7" t="str">
        <f t="shared" si="144"/>
        <v>42103</v>
      </c>
      <c r="C567" s="8" t="s">
        <v>596</v>
      </c>
      <c r="D567" s="9" t="s">
        <v>602</v>
      </c>
      <c r="E567" s="7" t="str">
        <f>"成先阳"</f>
        <v>成先阳</v>
      </c>
      <c r="F567" s="7" t="str">
        <f t="shared" si="143"/>
        <v>男</v>
      </c>
      <c r="G567" s="10"/>
    </row>
    <row r="568" customHeight="1" spans="1:7">
      <c r="A568" s="7">
        <v>566</v>
      </c>
      <c r="B568" s="7" t="str">
        <f t="shared" si="144"/>
        <v>42103</v>
      </c>
      <c r="C568" s="8" t="s">
        <v>596</v>
      </c>
      <c r="D568" s="9" t="s">
        <v>603</v>
      </c>
      <c r="E568" s="7" t="str">
        <f>"夏瑞"</f>
        <v>夏瑞</v>
      </c>
      <c r="F568" s="7" t="str">
        <f t="shared" si="143"/>
        <v>男</v>
      </c>
      <c r="G568" s="10"/>
    </row>
    <row r="569" customHeight="1" spans="1:7">
      <c r="A569" s="7">
        <v>567</v>
      </c>
      <c r="B569" s="7" t="str">
        <f t="shared" si="144"/>
        <v>42103</v>
      </c>
      <c r="C569" s="8" t="s">
        <v>596</v>
      </c>
      <c r="D569" s="9" t="s">
        <v>604</v>
      </c>
      <c r="E569" s="7" t="str">
        <f>"罗彬"</f>
        <v>罗彬</v>
      </c>
      <c r="F569" s="7" t="str">
        <f t="shared" si="143"/>
        <v>男</v>
      </c>
      <c r="G569" s="11"/>
    </row>
    <row r="570" customHeight="1" spans="1:7">
      <c r="A570" s="7">
        <v>568</v>
      </c>
      <c r="B570" s="7" t="str">
        <f t="shared" si="144"/>
        <v>42103</v>
      </c>
      <c r="C570" s="8" t="s">
        <v>596</v>
      </c>
      <c r="D570" s="9" t="s">
        <v>605</v>
      </c>
      <c r="E570" s="7" t="str">
        <f>"潘胜武"</f>
        <v>潘胜武</v>
      </c>
      <c r="F570" s="7" t="str">
        <f t="shared" si="143"/>
        <v>男</v>
      </c>
      <c r="G570" s="10"/>
    </row>
    <row r="571" customHeight="1" spans="1:7">
      <c r="A571" s="7">
        <v>569</v>
      </c>
      <c r="B571" s="7" t="str">
        <f t="shared" si="144"/>
        <v>42103</v>
      </c>
      <c r="C571" s="8" t="s">
        <v>596</v>
      </c>
      <c r="D571" s="9" t="s">
        <v>606</v>
      </c>
      <c r="E571" s="7" t="str">
        <f>"肖云龙"</f>
        <v>肖云龙</v>
      </c>
      <c r="F571" s="7" t="str">
        <f t="shared" si="143"/>
        <v>男</v>
      </c>
      <c r="G571" s="10"/>
    </row>
    <row r="572" customHeight="1" spans="1:7">
      <c r="A572" s="7">
        <v>570</v>
      </c>
      <c r="B572" s="7" t="str">
        <f t="shared" si="144"/>
        <v>42103</v>
      </c>
      <c r="C572" s="8" t="s">
        <v>596</v>
      </c>
      <c r="D572" s="9" t="s">
        <v>607</v>
      </c>
      <c r="E572" s="7" t="str">
        <f>"王培"</f>
        <v>王培</v>
      </c>
      <c r="F572" s="7" t="str">
        <f t="shared" ref="F572:F574" si="145">"女"</f>
        <v>女</v>
      </c>
      <c r="G572" s="10"/>
    </row>
    <row r="573" customHeight="1" spans="1:7">
      <c r="A573" s="7">
        <v>571</v>
      </c>
      <c r="B573" s="7" t="str">
        <f t="shared" si="144"/>
        <v>42103</v>
      </c>
      <c r="C573" s="8" t="s">
        <v>596</v>
      </c>
      <c r="D573" s="9" t="s">
        <v>608</v>
      </c>
      <c r="E573" s="7" t="str">
        <f>"田甜"</f>
        <v>田甜</v>
      </c>
      <c r="F573" s="7" t="str">
        <f t="shared" si="145"/>
        <v>女</v>
      </c>
      <c r="G573" s="10"/>
    </row>
    <row r="574" customHeight="1" spans="1:7">
      <c r="A574" s="7">
        <v>572</v>
      </c>
      <c r="B574" s="7" t="str">
        <f t="shared" si="144"/>
        <v>42103</v>
      </c>
      <c r="C574" s="8" t="s">
        <v>596</v>
      </c>
      <c r="D574" s="9" t="s">
        <v>609</v>
      </c>
      <c r="E574" s="7" t="str">
        <f>"周倩茹"</f>
        <v>周倩茹</v>
      </c>
      <c r="F574" s="7" t="str">
        <f t="shared" si="145"/>
        <v>女</v>
      </c>
      <c r="G574" s="10"/>
    </row>
    <row r="575" customHeight="1" spans="1:7">
      <c r="A575" s="7">
        <v>573</v>
      </c>
      <c r="B575" s="7" t="str">
        <f t="shared" ref="B575:B582" si="146">"42201"</f>
        <v>42201</v>
      </c>
      <c r="C575" s="8" t="s">
        <v>610</v>
      </c>
      <c r="D575" s="9" t="s">
        <v>611</v>
      </c>
      <c r="E575" s="7" t="str">
        <f>"陆俊"</f>
        <v>陆俊</v>
      </c>
      <c r="F575" s="7" t="str">
        <f t="shared" ref="F575:F577" si="147">"男"</f>
        <v>男</v>
      </c>
      <c r="G575" s="10"/>
    </row>
    <row r="576" customHeight="1" spans="1:7">
      <c r="A576" s="7">
        <v>574</v>
      </c>
      <c r="B576" s="7" t="str">
        <f t="shared" si="146"/>
        <v>42201</v>
      </c>
      <c r="C576" s="8" t="s">
        <v>610</v>
      </c>
      <c r="D576" s="9" t="s">
        <v>612</v>
      </c>
      <c r="E576" s="7" t="str">
        <f>"李力"</f>
        <v>李力</v>
      </c>
      <c r="F576" s="7" t="str">
        <f t="shared" si="147"/>
        <v>男</v>
      </c>
      <c r="G576" s="10"/>
    </row>
    <row r="577" customHeight="1" spans="1:7">
      <c r="A577" s="7">
        <v>575</v>
      </c>
      <c r="B577" s="7" t="str">
        <f t="shared" si="146"/>
        <v>42201</v>
      </c>
      <c r="C577" s="8" t="s">
        <v>610</v>
      </c>
      <c r="D577" s="9" t="s">
        <v>613</v>
      </c>
      <c r="E577" s="7" t="str">
        <f>"刘畅"</f>
        <v>刘畅</v>
      </c>
      <c r="F577" s="7" t="str">
        <f t="shared" si="147"/>
        <v>男</v>
      </c>
      <c r="G577" s="10"/>
    </row>
    <row r="578" customHeight="1" spans="1:7">
      <c r="A578" s="7">
        <v>576</v>
      </c>
      <c r="B578" s="7" t="str">
        <f t="shared" si="146"/>
        <v>42201</v>
      </c>
      <c r="C578" s="8" t="s">
        <v>610</v>
      </c>
      <c r="D578" s="9" t="s">
        <v>614</v>
      </c>
      <c r="E578" s="7" t="str">
        <f>"张文新"</f>
        <v>张文新</v>
      </c>
      <c r="F578" s="7" t="str">
        <f>"女"</f>
        <v>女</v>
      </c>
      <c r="G578" s="10"/>
    </row>
    <row r="579" customHeight="1" spans="1:7">
      <c r="A579" s="7">
        <v>577</v>
      </c>
      <c r="B579" s="7" t="str">
        <f t="shared" si="146"/>
        <v>42201</v>
      </c>
      <c r="C579" s="8" t="s">
        <v>610</v>
      </c>
      <c r="D579" s="9" t="s">
        <v>615</v>
      </c>
      <c r="E579" s="7" t="str">
        <f>"曾航航"</f>
        <v>曾航航</v>
      </c>
      <c r="F579" s="7" t="str">
        <f t="shared" ref="F579:F583" si="148">"男"</f>
        <v>男</v>
      </c>
      <c r="G579" s="10"/>
    </row>
    <row r="580" customHeight="1" spans="1:7">
      <c r="A580" s="7">
        <v>578</v>
      </c>
      <c r="B580" s="7" t="str">
        <f t="shared" si="146"/>
        <v>42201</v>
      </c>
      <c r="C580" s="8" t="s">
        <v>610</v>
      </c>
      <c r="D580" s="9" t="s">
        <v>616</v>
      </c>
      <c r="E580" s="7" t="str">
        <f>"吴林峰"</f>
        <v>吴林峰</v>
      </c>
      <c r="F580" s="7" t="str">
        <f t="shared" si="148"/>
        <v>男</v>
      </c>
      <c r="G580" s="10"/>
    </row>
    <row r="581" customHeight="1" spans="1:7">
      <c r="A581" s="7">
        <v>579</v>
      </c>
      <c r="B581" s="7" t="str">
        <f t="shared" si="146"/>
        <v>42201</v>
      </c>
      <c r="C581" s="8" t="s">
        <v>610</v>
      </c>
      <c r="D581" s="9" t="s">
        <v>617</v>
      </c>
      <c r="E581" s="7" t="str">
        <f>"蔡智骁"</f>
        <v>蔡智骁</v>
      </c>
      <c r="F581" s="7" t="str">
        <f t="shared" si="148"/>
        <v>男</v>
      </c>
      <c r="G581" s="10"/>
    </row>
    <row r="582" customHeight="1" spans="1:7">
      <c r="A582" s="7">
        <v>580</v>
      </c>
      <c r="B582" s="7" t="str">
        <f t="shared" si="146"/>
        <v>42201</v>
      </c>
      <c r="C582" s="8" t="s">
        <v>610</v>
      </c>
      <c r="D582" s="9" t="s">
        <v>618</v>
      </c>
      <c r="E582" s="7" t="str">
        <f>"苏广伟"</f>
        <v>苏广伟</v>
      </c>
      <c r="F582" s="7" t="str">
        <f t="shared" si="148"/>
        <v>男</v>
      </c>
      <c r="G582" s="10"/>
    </row>
    <row r="583" customHeight="1" spans="1:7">
      <c r="A583" s="7">
        <v>581</v>
      </c>
      <c r="B583" s="7" t="str">
        <f t="shared" ref="B583:B596" si="149">"42202"</f>
        <v>42202</v>
      </c>
      <c r="C583" s="8" t="s">
        <v>619</v>
      </c>
      <c r="D583" s="9" t="s">
        <v>620</v>
      </c>
      <c r="E583" s="7" t="str">
        <f>"董乐乐"</f>
        <v>董乐乐</v>
      </c>
      <c r="F583" s="7" t="str">
        <f t="shared" si="148"/>
        <v>男</v>
      </c>
      <c r="G583" s="10"/>
    </row>
    <row r="584" customHeight="1" spans="1:7">
      <c r="A584" s="7">
        <v>582</v>
      </c>
      <c r="B584" s="7" t="str">
        <f t="shared" si="149"/>
        <v>42202</v>
      </c>
      <c r="C584" s="8" t="s">
        <v>619</v>
      </c>
      <c r="D584" s="9" t="s">
        <v>621</v>
      </c>
      <c r="E584" s="7" t="str">
        <f>"王晗"</f>
        <v>王晗</v>
      </c>
      <c r="F584" s="7" t="str">
        <f t="shared" ref="F584:F587" si="150">"女"</f>
        <v>女</v>
      </c>
      <c r="G584" s="10"/>
    </row>
    <row r="585" customHeight="1" spans="1:7">
      <c r="A585" s="7">
        <v>583</v>
      </c>
      <c r="B585" s="7" t="str">
        <f t="shared" si="149"/>
        <v>42202</v>
      </c>
      <c r="C585" s="8" t="s">
        <v>619</v>
      </c>
      <c r="D585" s="9" t="s">
        <v>622</v>
      </c>
      <c r="E585" s="7" t="str">
        <f>"王欢"</f>
        <v>王欢</v>
      </c>
      <c r="F585" s="7" t="str">
        <f t="shared" si="150"/>
        <v>女</v>
      </c>
      <c r="G585" s="10"/>
    </row>
    <row r="586" customHeight="1" spans="1:7">
      <c r="A586" s="7">
        <v>584</v>
      </c>
      <c r="B586" s="7" t="str">
        <f t="shared" si="149"/>
        <v>42202</v>
      </c>
      <c r="C586" s="8" t="s">
        <v>619</v>
      </c>
      <c r="D586" s="9" t="s">
        <v>623</v>
      </c>
      <c r="E586" s="7" t="str">
        <f>"刘寒宇"</f>
        <v>刘寒宇</v>
      </c>
      <c r="F586" s="7" t="str">
        <f t="shared" ref="F586:F589" si="151">"男"</f>
        <v>男</v>
      </c>
      <c r="G586" s="10"/>
    </row>
    <row r="587" customHeight="1" spans="1:7">
      <c r="A587" s="7">
        <v>585</v>
      </c>
      <c r="B587" s="7" t="str">
        <f t="shared" si="149"/>
        <v>42202</v>
      </c>
      <c r="C587" s="8" t="s">
        <v>619</v>
      </c>
      <c r="D587" s="9" t="s">
        <v>624</v>
      </c>
      <c r="E587" s="7" t="str">
        <f>"陈海霞"</f>
        <v>陈海霞</v>
      </c>
      <c r="F587" s="7" t="str">
        <f t="shared" si="150"/>
        <v>女</v>
      </c>
      <c r="G587" s="10"/>
    </row>
    <row r="588" customHeight="1" spans="1:7">
      <c r="A588" s="7">
        <v>586</v>
      </c>
      <c r="B588" s="7" t="str">
        <f t="shared" si="149"/>
        <v>42202</v>
      </c>
      <c r="C588" s="8" t="s">
        <v>619</v>
      </c>
      <c r="D588" s="9" t="s">
        <v>625</v>
      </c>
      <c r="E588" s="7" t="str">
        <f>"黄懿琪"</f>
        <v>黄懿琪</v>
      </c>
      <c r="F588" s="7" t="str">
        <f t="shared" si="151"/>
        <v>男</v>
      </c>
      <c r="G588" s="10"/>
    </row>
    <row r="589" customHeight="1" spans="1:7">
      <c r="A589" s="7">
        <v>587</v>
      </c>
      <c r="B589" s="7" t="str">
        <f t="shared" si="149"/>
        <v>42202</v>
      </c>
      <c r="C589" s="8" t="s">
        <v>619</v>
      </c>
      <c r="D589" s="9" t="s">
        <v>626</v>
      </c>
      <c r="E589" s="7" t="str">
        <f>"周仕伟"</f>
        <v>周仕伟</v>
      </c>
      <c r="F589" s="7" t="str">
        <f t="shared" si="151"/>
        <v>男</v>
      </c>
      <c r="G589" s="10"/>
    </row>
    <row r="590" customHeight="1" spans="1:7">
      <c r="A590" s="7">
        <v>588</v>
      </c>
      <c r="B590" s="7" t="str">
        <f t="shared" si="149"/>
        <v>42202</v>
      </c>
      <c r="C590" s="8" t="s">
        <v>619</v>
      </c>
      <c r="D590" s="9" t="s">
        <v>627</v>
      </c>
      <c r="E590" s="7" t="str">
        <f>"郭方"</f>
        <v>郭方</v>
      </c>
      <c r="F590" s="7" t="str">
        <f t="shared" ref="F590:F594" si="152">"女"</f>
        <v>女</v>
      </c>
      <c r="G590" s="10"/>
    </row>
    <row r="591" customHeight="1" spans="1:7">
      <c r="A591" s="7">
        <v>589</v>
      </c>
      <c r="B591" s="7" t="str">
        <f t="shared" si="149"/>
        <v>42202</v>
      </c>
      <c r="C591" s="8" t="s">
        <v>619</v>
      </c>
      <c r="D591" s="9" t="s">
        <v>628</v>
      </c>
      <c r="E591" s="7" t="str">
        <f>"许沐霖"</f>
        <v>许沐霖</v>
      </c>
      <c r="F591" s="7" t="str">
        <f t="shared" si="152"/>
        <v>女</v>
      </c>
      <c r="G591" s="10"/>
    </row>
    <row r="592" customHeight="1" spans="1:7">
      <c r="A592" s="7">
        <v>590</v>
      </c>
      <c r="B592" s="7" t="str">
        <f t="shared" si="149"/>
        <v>42202</v>
      </c>
      <c r="C592" s="8" t="s">
        <v>619</v>
      </c>
      <c r="D592" s="9" t="s">
        <v>629</v>
      </c>
      <c r="E592" s="7" t="str">
        <f>"易聪"</f>
        <v>易聪</v>
      </c>
      <c r="F592" s="7" t="str">
        <f t="shared" ref="F592:F595" si="153">"男"</f>
        <v>男</v>
      </c>
      <c r="G592" s="10"/>
    </row>
    <row r="593" customHeight="1" spans="1:7">
      <c r="A593" s="7">
        <v>591</v>
      </c>
      <c r="B593" s="7" t="str">
        <f t="shared" si="149"/>
        <v>42202</v>
      </c>
      <c r="C593" s="8" t="s">
        <v>619</v>
      </c>
      <c r="D593" s="9" t="s">
        <v>630</v>
      </c>
      <c r="E593" s="7" t="str">
        <f>"陈志群"</f>
        <v>陈志群</v>
      </c>
      <c r="F593" s="7" t="str">
        <f t="shared" si="153"/>
        <v>男</v>
      </c>
      <c r="G593" s="10"/>
    </row>
    <row r="594" customHeight="1" spans="1:7">
      <c r="A594" s="7">
        <v>592</v>
      </c>
      <c r="B594" s="7" t="str">
        <f t="shared" si="149"/>
        <v>42202</v>
      </c>
      <c r="C594" s="8" t="s">
        <v>619</v>
      </c>
      <c r="D594" s="9" t="s">
        <v>631</v>
      </c>
      <c r="E594" s="7" t="str">
        <f>"张余茜"</f>
        <v>张余茜</v>
      </c>
      <c r="F594" s="7" t="str">
        <f t="shared" si="152"/>
        <v>女</v>
      </c>
      <c r="G594" s="11"/>
    </row>
    <row r="595" customHeight="1" spans="1:7">
      <c r="A595" s="7">
        <v>593</v>
      </c>
      <c r="B595" s="7" t="str">
        <f t="shared" si="149"/>
        <v>42202</v>
      </c>
      <c r="C595" s="8" t="s">
        <v>619</v>
      </c>
      <c r="D595" s="9" t="s">
        <v>632</v>
      </c>
      <c r="E595" s="7" t="str">
        <f>"霍加续"</f>
        <v>霍加续</v>
      </c>
      <c r="F595" s="7" t="str">
        <f t="shared" si="153"/>
        <v>男</v>
      </c>
      <c r="G595" s="10"/>
    </row>
    <row r="596" customHeight="1" spans="1:7">
      <c r="A596" s="7">
        <v>594</v>
      </c>
      <c r="B596" s="7" t="str">
        <f t="shared" si="149"/>
        <v>42202</v>
      </c>
      <c r="C596" s="8" t="s">
        <v>619</v>
      </c>
      <c r="D596" s="9" t="s">
        <v>633</v>
      </c>
      <c r="E596" s="7" t="str">
        <f>"王能"</f>
        <v>王能</v>
      </c>
      <c r="F596" s="7" t="str">
        <f t="shared" ref="F596:F602" si="154">"女"</f>
        <v>女</v>
      </c>
      <c r="G596" s="10"/>
    </row>
    <row r="597" customHeight="1" spans="1:7">
      <c r="A597" s="7">
        <v>595</v>
      </c>
      <c r="B597" s="7" t="str">
        <f t="shared" ref="B597:B610" si="155">"42301"</f>
        <v>42301</v>
      </c>
      <c r="C597" s="8" t="s">
        <v>634</v>
      </c>
      <c r="D597" s="9" t="s">
        <v>635</v>
      </c>
      <c r="E597" s="7" t="str">
        <f>"高标"</f>
        <v>高标</v>
      </c>
      <c r="F597" s="7" t="str">
        <f>"男"</f>
        <v>男</v>
      </c>
      <c r="G597" s="10"/>
    </row>
    <row r="598" customHeight="1" spans="1:7">
      <c r="A598" s="7">
        <v>596</v>
      </c>
      <c r="B598" s="7" t="str">
        <f t="shared" si="155"/>
        <v>42301</v>
      </c>
      <c r="C598" s="8" t="s">
        <v>634</v>
      </c>
      <c r="D598" s="9" t="s">
        <v>636</v>
      </c>
      <c r="E598" s="7" t="str">
        <f>"张芮"</f>
        <v>张芮</v>
      </c>
      <c r="F598" s="7" t="str">
        <f>"男"</f>
        <v>男</v>
      </c>
      <c r="G598" s="10"/>
    </row>
    <row r="599" customHeight="1" spans="1:7">
      <c r="A599" s="7">
        <v>597</v>
      </c>
      <c r="B599" s="7" t="str">
        <f t="shared" si="155"/>
        <v>42301</v>
      </c>
      <c r="C599" s="8" t="s">
        <v>634</v>
      </c>
      <c r="D599" s="9" t="s">
        <v>637</v>
      </c>
      <c r="E599" s="7" t="str">
        <f>"王陈成"</f>
        <v>王陈成</v>
      </c>
      <c r="F599" s="7" t="str">
        <f t="shared" si="154"/>
        <v>女</v>
      </c>
      <c r="G599" s="10"/>
    </row>
    <row r="600" customHeight="1" spans="1:7">
      <c r="A600" s="7">
        <v>598</v>
      </c>
      <c r="B600" s="7" t="str">
        <f t="shared" si="155"/>
        <v>42301</v>
      </c>
      <c r="C600" s="8" t="s">
        <v>634</v>
      </c>
      <c r="D600" s="9" t="s">
        <v>638</v>
      </c>
      <c r="E600" s="7" t="str">
        <f>"吴彩霞"</f>
        <v>吴彩霞</v>
      </c>
      <c r="F600" s="7" t="str">
        <f t="shared" si="154"/>
        <v>女</v>
      </c>
      <c r="G600" s="10"/>
    </row>
    <row r="601" customHeight="1" spans="1:7">
      <c r="A601" s="7">
        <v>599</v>
      </c>
      <c r="B601" s="7" t="str">
        <f t="shared" si="155"/>
        <v>42301</v>
      </c>
      <c r="C601" s="8" t="s">
        <v>634</v>
      </c>
      <c r="D601" s="9" t="s">
        <v>639</v>
      </c>
      <c r="E601" s="7" t="str">
        <f>"杨诗雨"</f>
        <v>杨诗雨</v>
      </c>
      <c r="F601" s="7" t="str">
        <f t="shared" si="154"/>
        <v>女</v>
      </c>
      <c r="G601" s="10"/>
    </row>
    <row r="602" customHeight="1" spans="1:7">
      <c r="A602" s="7">
        <v>600</v>
      </c>
      <c r="B602" s="7" t="str">
        <f t="shared" si="155"/>
        <v>42301</v>
      </c>
      <c r="C602" s="8" t="s">
        <v>634</v>
      </c>
      <c r="D602" s="9" t="s">
        <v>640</v>
      </c>
      <c r="E602" s="7" t="str">
        <f>"付淼淼"</f>
        <v>付淼淼</v>
      </c>
      <c r="F602" s="7" t="str">
        <f t="shared" si="154"/>
        <v>女</v>
      </c>
      <c r="G602" s="10"/>
    </row>
    <row r="603" customHeight="1" spans="1:7">
      <c r="A603" s="7">
        <v>601</v>
      </c>
      <c r="B603" s="7" t="str">
        <f t="shared" si="155"/>
        <v>42301</v>
      </c>
      <c r="C603" s="8" t="s">
        <v>634</v>
      </c>
      <c r="D603" s="9" t="s">
        <v>641</v>
      </c>
      <c r="E603" s="7" t="str">
        <f>"龚文浩"</f>
        <v>龚文浩</v>
      </c>
      <c r="F603" s="7" t="str">
        <f t="shared" ref="F603:F608" si="156">"男"</f>
        <v>男</v>
      </c>
      <c r="G603" s="10"/>
    </row>
    <row r="604" customHeight="1" spans="1:7">
      <c r="A604" s="7">
        <v>602</v>
      </c>
      <c r="B604" s="7" t="str">
        <f t="shared" si="155"/>
        <v>42301</v>
      </c>
      <c r="C604" s="8" t="s">
        <v>634</v>
      </c>
      <c r="D604" s="9" t="s">
        <v>642</v>
      </c>
      <c r="E604" s="7" t="str">
        <f>"尹世澳"</f>
        <v>尹世澳</v>
      </c>
      <c r="F604" s="7" t="str">
        <f t="shared" si="156"/>
        <v>男</v>
      </c>
      <c r="G604" s="10"/>
    </row>
    <row r="605" customHeight="1" spans="1:7">
      <c r="A605" s="7">
        <v>603</v>
      </c>
      <c r="B605" s="7" t="str">
        <f t="shared" si="155"/>
        <v>42301</v>
      </c>
      <c r="C605" s="8" t="s">
        <v>634</v>
      </c>
      <c r="D605" s="9" t="s">
        <v>643</v>
      </c>
      <c r="E605" s="7" t="str">
        <f>"任嘉林"</f>
        <v>任嘉林</v>
      </c>
      <c r="F605" s="7" t="str">
        <f t="shared" si="156"/>
        <v>男</v>
      </c>
      <c r="G605" s="10"/>
    </row>
    <row r="606" customHeight="1" spans="1:7">
      <c r="A606" s="7">
        <v>604</v>
      </c>
      <c r="B606" s="7" t="str">
        <f t="shared" si="155"/>
        <v>42301</v>
      </c>
      <c r="C606" s="8" t="s">
        <v>634</v>
      </c>
      <c r="D606" s="9" t="s">
        <v>644</v>
      </c>
      <c r="E606" s="7" t="str">
        <f>"郑才伦"</f>
        <v>郑才伦</v>
      </c>
      <c r="F606" s="7" t="str">
        <f t="shared" si="156"/>
        <v>男</v>
      </c>
      <c r="G606" s="10"/>
    </row>
    <row r="607" customHeight="1" spans="1:7">
      <c r="A607" s="7">
        <v>605</v>
      </c>
      <c r="B607" s="7" t="str">
        <f t="shared" si="155"/>
        <v>42301</v>
      </c>
      <c r="C607" s="8" t="s">
        <v>634</v>
      </c>
      <c r="D607" s="9" t="s">
        <v>645</v>
      </c>
      <c r="E607" s="7" t="str">
        <f>"丁月"</f>
        <v>丁月</v>
      </c>
      <c r="F607" s="7" t="str">
        <f t="shared" si="156"/>
        <v>男</v>
      </c>
      <c r="G607" s="10"/>
    </row>
    <row r="608" customHeight="1" spans="1:7">
      <c r="A608" s="7">
        <v>606</v>
      </c>
      <c r="B608" s="7" t="str">
        <f t="shared" si="155"/>
        <v>42301</v>
      </c>
      <c r="C608" s="8" t="s">
        <v>634</v>
      </c>
      <c r="D608" s="9" t="s">
        <v>646</v>
      </c>
      <c r="E608" s="7" t="str">
        <f>"宛俊涛"</f>
        <v>宛俊涛</v>
      </c>
      <c r="F608" s="7" t="str">
        <f t="shared" si="156"/>
        <v>男</v>
      </c>
      <c r="G608" s="10"/>
    </row>
    <row r="609" customHeight="1" spans="1:7">
      <c r="A609" s="7">
        <v>607</v>
      </c>
      <c r="B609" s="7" t="str">
        <f t="shared" si="155"/>
        <v>42301</v>
      </c>
      <c r="C609" s="8" t="s">
        <v>634</v>
      </c>
      <c r="D609" s="9" t="s">
        <v>647</v>
      </c>
      <c r="E609" s="7" t="str">
        <f>"岑海梅"</f>
        <v>岑海梅</v>
      </c>
      <c r="F609" s="7" t="str">
        <f t="shared" ref="F609:F612" si="157">"女"</f>
        <v>女</v>
      </c>
      <c r="G609" s="10"/>
    </row>
    <row r="610" customHeight="1" spans="1:7">
      <c r="A610" s="7">
        <v>608</v>
      </c>
      <c r="B610" s="7" t="str">
        <f t="shared" si="155"/>
        <v>42301</v>
      </c>
      <c r="C610" s="8" t="s">
        <v>634</v>
      </c>
      <c r="D610" s="9" t="s">
        <v>648</v>
      </c>
      <c r="E610" s="7" t="str">
        <f>"葛晓薇"</f>
        <v>葛晓薇</v>
      </c>
      <c r="F610" s="7" t="str">
        <f t="shared" si="157"/>
        <v>女</v>
      </c>
      <c r="G610" s="10"/>
    </row>
    <row r="611" customHeight="1" spans="1:7">
      <c r="A611" s="7">
        <v>609</v>
      </c>
      <c r="B611" s="7" t="str">
        <f t="shared" ref="B611:B621" si="158">"42302"</f>
        <v>42302</v>
      </c>
      <c r="C611" s="8" t="s">
        <v>634</v>
      </c>
      <c r="D611" s="9" t="s">
        <v>649</v>
      </c>
      <c r="E611" s="7" t="str">
        <f>"孟玥"</f>
        <v>孟玥</v>
      </c>
      <c r="F611" s="7" t="str">
        <f t="shared" si="157"/>
        <v>女</v>
      </c>
      <c r="G611" s="10"/>
    </row>
    <row r="612" customHeight="1" spans="1:7">
      <c r="A612" s="7">
        <v>610</v>
      </c>
      <c r="B612" s="7" t="str">
        <f t="shared" si="158"/>
        <v>42302</v>
      </c>
      <c r="C612" s="8" t="s">
        <v>634</v>
      </c>
      <c r="D612" s="9" t="s">
        <v>650</v>
      </c>
      <c r="E612" s="7" t="str">
        <f>"郭瑾"</f>
        <v>郭瑾</v>
      </c>
      <c r="F612" s="7" t="str">
        <f t="shared" si="157"/>
        <v>女</v>
      </c>
      <c r="G612" s="10"/>
    </row>
    <row r="613" customHeight="1" spans="1:7">
      <c r="A613" s="7">
        <v>611</v>
      </c>
      <c r="B613" s="7" t="str">
        <f t="shared" si="158"/>
        <v>42302</v>
      </c>
      <c r="C613" s="8" t="s">
        <v>634</v>
      </c>
      <c r="D613" s="9" t="s">
        <v>651</v>
      </c>
      <c r="E613" s="7" t="str">
        <f>"韩子旋"</f>
        <v>韩子旋</v>
      </c>
      <c r="F613" s="7" t="str">
        <f>"男"</f>
        <v>男</v>
      </c>
      <c r="G613" s="10"/>
    </row>
    <row r="614" customHeight="1" spans="1:7">
      <c r="A614" s="7">
        <v>612</v>
      </c>
      <c r="B614" s="7" t="str">
        <f t="shared" si="158"/>
        <v>42302</v>
      </c>
      <c r="C614" s="8" t="s">
        <v>634</v>
      </c>
      <c r="D614" s="9" t="s">
        <v>652</v>
      </c>
      <c r="E614" s="7" t="str">
        <f>"熊颖"</f>
        <v>熊颖</v>
      </c>
      <c r="F614" s="7" t="str">
        <f t="shared" ref="F614:F618" si="159">"女"</f>
        <v>女</v>
      </c>
      <c r="G614" s="10"/>
    </row>
    <row r="615" customHeight="1" spans="1:7">
      <c r="A615" s="7">
        <v>613</v>
      </c>
      <c r="B615" s="7" t="str">
        <f t="shared" si="158"/>
        <v>42302</v>
      </c>
      <c r="C615" s="8" t="s">
        <v>634</v>
      </c>
      <c r="D615" s="9" t="s">
        <v>653</v>
      </c>
      <c r="E615" s="7" t="str">
        <f>"陈妮"</f>
        <v>陈妮</v>
      </c>
      <c r="F615" s="7" t="str">
        <f t="shared" si="159"/>
        <v>女</v>
      </c>
      <c r="G615" s="10"/>
    </row>
    <row r="616" customHeight="1" spans="1:7">
      <c r="A616" s="7">
        <v>614</v>
      </c>
      <c r="B616" s="7" t="str">
        <f t="shared" si="158"/>
        <v>42302</v>
      </c>
      <c r="C616" s="8" t="s">
        <v>634</v>
      </c>
      <c r="D616" s="9" t="s">
        <v>654</v>
      </c>
      <c r="E616" s="7" t="str">
        <f>"尹亮瑜"</f>
        <v>尹亮瑜</v>
      </c>
      <c r="F616" s="7" t="str">
        <f t="shared" ref="F616:F621" si="160">"男"</f>
        <v>男</v>
      </c>
      <c r="G616" s="10"/>
    </row>
    <row r="617" customHeight="1" spans="1:7">
      <c r="A617" s="7">
        <v>615</v>
      </c>
      <c r="B617" s="7" t="str">
        <f t="shared" si="158"/>
        <v>42302</v>
      </c>
      <c r="C617" s="8" t="s">
        <v>634</v>
      </c>
      <c r="D617" s="9" t="s">
        <v>655</v>
      </c>
      <c r="E617" s="7" t="str">
        <f>"何慧旗"</f>
        <v>何慧旗</v>
      </c>
      <c r="F617" s="7" t="str">
        <f t="shared" si="159"/>
        <v>女</v>
      </c>
      <c r="G617" s="10"/>
    </row>
    <row r="618" customHeight="1" spans="1:7">
      <c r="A618" s="7">
        <v>616</v>
      </c>
      <c r="B618" s="7" t="str">
        <f t="shared" si="158"/>
        <v>42302</v>
      </c>
      <c r="C618" s="8" t="s">
        <v>634</v>
      </c>
      <c r="D618" s="9" t="s">
        <v>656</v>
      </c>
      <c r="E618" s="7" t="str">
        <f>"陆田"</f>
        <v>陆田</v>
      </c>
      <c r="F618" s="7" t="str">
        <f t="shared" si="159"/>
        <v>女</v>
      </c>
      <c r="G618" s="10"/>
    </row>
    <row r="619" customHeight="1" spans="1:7">
      <c r="A619" s="7">
        <v>617</v>
      </c>
      <c r="B619" s="7" t="str">
        <f t="shared" si="158"/>
        <v>42302</v>
      </c>
      <c r="C619" s="8" t="s">
        <v>634</v>
      </c>
      <c r="D619" s="9" t="s">
        <v>657</v>
      </c>
      <c r="E619" s="7" t="str">
        <f>"张亮"</f>
        <v>张亮</v>
      </c>
      <c r="F619" s="7" t="str">
        <f t="shared" si="160"/>
        <v>男</v>
      </c>
      <c r="G619" s="10"/>
    </row>
    <row r="620" customHeight="1" spans="1:7">
      <c r="A620" s="7">
        <v>618</v>
      </c>
      <c r="B620" s="7" t="str">
        <f t="shared" si="158"/>
        <v>42302</v>
      </c>
      <c r="C620" s="8" t="s">
        <v>634</v>
      </c>
      <c r="D620" s="9" t="s">
        <v>658</v>
      </c>
      <c r="E620" s="7" t="str">
        <f>"刘传钰"</f>
        <v>刘传钰</v>
      </c>
      <c r="F620" s="7" t="str">
        <f t="shared" si="160"/>
        <v>男</v>
      </c>
      <c r="G620" s="10"/>
    </row>
    <row r="621" customHeight="1" spans="1:7">
      <c r="A621" s="7">
        <v>619</v>
      </c>
      <c r="B621" s="7" t="str">
        <f t="shared" si="158"/>
        <v>42302</v>
      </c>
      <c r="C621" s="8" t="s">
        <v>634</v>
      </c>
      <c r="D621" s="9" t="s">
        <v>659</v>
      </c>
      <c r="E621" s="7" t="str">
        <f>"戴纪元"</f>
        <v>戴纪元</v>
      </c>
      <c r="F621" s="7" t="str">
        <f t="shared" si="160"/>
        <v>男</v>
      </c>
      <c r="G621" s="10"/>
    </row>
    <row r="622" customHeight="1" spans="1:7">
      <c r="A622" s="7">
        <v>620</v>
      </c>
      <c r="B622" s="7" t="str">
        <f t="shared" ref="B622:B629" si="161">"42401"</f>
        <v>42401</v>
      </c>
      <c r="C622" s="8" t="s">
        <v>660</v>
      </c>
      <c r="D622" s="9" t="s">
        <v>661</v>
      </c>
      <c r="E622" s="7" t="str">
        <f>"李依洋"</f>
        <v>李依洋</v>
      </c>
      <c r="F622" s="7" t="str">
        <f t="shared" ref="F622:F625" si="162">"女"</f>
        <v>女</v>
      </c>
      <c r="G622" s="10"/>
    </row>
    <row r="623" customHeight="1" spans="1:7">
      <c r="A623" s="7">
        <v>621</v>
      </c>
      <c r="B623" s="7" t="str">
        <f t="shared" si="161"/>
        <v>42401</v>
      </c>
      <c r="C623" s="8" t="s">
        <v>660</v>
      </c>
      <c r="D623" s="9" t="s">
        <v>662</v>
      </c>
      <c r="E623" s="7" t="str">
        <f>"杨山燕"</f>
        <v>杨山燕</v>
      </c>
      <c r="F623" s="7" t="str">
        <f t="shared" si="162"/>
        <v>女</v>
      </c>
      <c r="G623" s="10"/>
    </row>
    <row r="624" customHeight="1" spans="1:7">
      <c r="A624" s="7">
        <v>622</v>
      </c>
      <c r="B624" s="7" t="str">
        <f t="shared" si="161"/>
        <v>42401</v>
      </c>
      <c r="C624" s="8" t="s">
        <v>660</v>
      </c>
      <c r="D624" s="9" t="s">
        <v>663</v>
      </c>
      <c r="E624" s="7" t="str">
        <f>"杨乔木"</f>
        <v>杨乔木</v>
      </c>
      <c r="F624" s="7" t="str">
        <f t="shared" ref="F624:F628" si="163">"男"</f>
        <v>男</v>
      </c>
      <c r="G624" s="10"/>
    </row>
    <row r="625" customHeight="1" spans="1:7">
      <c r="A625" s="7">
        <v>623</v>
      </c>
      <c r="B625" s="7" t="str">
        <f t="shared" si="161"/>
        <v>42401</v>
      </c>
      <c r="C625" s="8" t="s">
        <v>660</v>
      </c>
      <c r="D625" s="9" t="s">
        <v>664</v>
      </c>
      <c r="E625" s="7" t="str">
        <f>"任怡锦"</f>
        <v>任怡锦</v>
      </c>
      <c r="F625" s="7" t="str">
        <f t="shared" si="162"/>
        <v>女</v>
      </c>
      <c r="G625" s="10"/>
    </row>
    <row r="626" customHeight="1" spans="1:7">
      <c r="A626" s="7">
        <v>624</v>
      </c>
      <c r="B626" s="7" t="str">
        <f t="shared" si="161"/>
        <v>42401</v>
      </c>
      <c r="C626" s="8" t="s">
        <v>660</v>
      </c>
      <c r="D626" s="9" t="s">
        <v>665</v>
      </c>
      <c r="E626" s="7" t="str">
        <f>"唐政"</f>
        <v>唐政</v>
      </c>
      <c r="F626" s="7" t="str">
        <f t="shared" si="163"/>
        <v>男</v>
      </c>
      <c r="G626" s="10"/>
    </row>
    <row r="627" customHeight="1" spans="1:7">
      <c r="A627" s="7">
        <v>625</v>
      </c>
      <c r="B627" s="7" t="str">
        <f t="shared" si="161"/>
        <v>42401</v>
      </c>
      <c r="C627" s="8" t="s">
        <v>660</v>
      </c>
      <c r="D627" s="9" t="s">
        <v>666</v>
      </c>
      <c r="E627" s="7" t="str">
        <f>"张琦"</f>
        <v>张琦</v>
      </c>
      <c r="F627" s="7" t="str">
        <f t="shared" ref="F627:F632" si="164">"女"</f>
        <v>女</v>
      </c>
      <c r="G627" s="10"/>
    </row>
    <row r="628" customHeight="1" spans="1:7">
      <c r="A628" s="7">
        <v>626</v>
      </c>
      <c r="B628" s="7" t="str">
        <f t="shared" si="161"/>
        <v>42401</v>
      </c>
      <c r="C628" s="8" t="s">
        <v>660</v>
      </c>
      <c r="D628" s="9" t="s">
        <v>667</v>
      </c>
      <c r="E628" s="7" t="str">
        <f>"王光阳"</f>
        <v>王光阳</v>
      </c>
      <c r="F628" s="7" t="str">
        <f t="shared" si="163"/>
        <v>男</v>
      </c>
      <c r="G628" s="10"/>
    </row>
    <row r="629" customHeight="1" spans="1:7">
      <c r="A629" s="7">
        <v>627</v>
      </c>
      <c r="B629" s="7" t="str">
        <f t="shared" si="161"/>
        <v>42401</v>
      </c>
      <c r="C629" s="8" t="s">
        <v>660</v>
      </c>
      <c r="D629" s="9" t="s">
        <v>668</v>
      </c>
      <c r="E629" s="7" t="str">
        <f>"孙美娟"</f>
        <v>孙美娟</v>
      </c>
      <c r="F629" s="7" t="str">
        <f t="shared" si="164"/>
        <v>女</v>
      </c>
      <c r="G629" s="10"/>
    </row>
    <row r="630" customHeight="1" spans="1:7">
      <c r="A630" s="7">
        <v>628</v>
      </c>
      <c r="B630" s="7" t="str">
        <f t="shared" ref="B630:B641" si="165">"42402"</f>
        <v>42402</v>
      </c>
      <c r="C630" s="8" t="s">
        <v>660</v>
      </c>
      <c r="D630" s="9" t="s">
        <v>669</v>
      </c>
      <c r="E630" s="7" t="str">
        <f>"孙雪峰"</f>
        <v>孙雪峰</v>
      </c>
      <c r="F630" s="7" t="str">
        <f t="shared" ref="F630:F636" si="166">"男"</f>
        <v>男</v>
      </c>
      <c r="G630" s="10"/>
    </row>
    <row r="631" customHeight="1" spans="1:7">
      <c r="A631" s="7">
        <v>629</v>
      </c>
      <c r="B631" s="7" t="str">
        <f t="shared" si="165"/>
        <v>42402</v>
      </c>
      <c r="C631" s="8" t="s">
        <v>660</v>
      </c>
      <c r="D631" s="9" t="s">
        <v>670</v>
      </c>
      <c r="E631" s="7" t="str">
        <f>"李云希"</f>
        <v>李云希</v>
      </c>
      <c r="F631" s="7" t="str">
        <f t="shared" si="166"/>
        <v>男</v>
      </c>
      <c r="G631" s="10"/>
    </row>
    <row r="632" customHeight="1" spans="1:7">
      <c r="A632" s="7">
        <v>630</v>
      </c>
      <c r="B632" s="7" t="str">
        <f t="shared" si="165"/>
        <v>42402</v>
      </c>
      <c r="C632" s="8" t="s">
        <v>660</v>
      </c>
      <c r="D632" s="9" t="s">
        <v>671</v>
      </c>
      <c r="E632" s="7" t="str">
        <f>"卢鑫"</f>
        <v>卢鑫</v>
      </c>
      <c r="F632" s="7" t="str">
        <f t="shared" si="164"/>
        <v>女</v>
      </c>
      <c r="G632" s="10"/>
    </row>
    <row r="633" customHeight="1" spans="1:7">
      <c r="A633" s="7">
        <v>631</v>
      </c>
      <c r="B633" s="7" t="str">
        <f t="shared" si="165"/>
        <v>42402</v>
      </c>
      <c r="C633" s="8" t="s">
        <v>660</v>
      </c>
      <c r="D633" s="9" t="s">
        <v>672</v>
      </c>
      <c r="E633" s="7" t="str">
        <f>"郭宇"</f>
        <v>郭宇</v>
      </c>
      <c r="F633" s="7" t="str">
        <f t="shared" si="166"/>
        <v>男</v>
      </c>
      <c r="G633" s="10"/>
    </row>
    <row r="634" customHeight="1" spans="1:7">
      <c r="A634" s="7">
        <v>632</v>
      </c>
      <c r="B634" s="7" t="str">
        <f t="shared" si="165"/>
        <v>42402</v>
      </c>
      <c r="C634" s="8" t="s">
        <v>660</v>
      </c>
      <c r="D634" s="9" t="s">
        <v>673</v>
      </c>
      <c r="E634" s="7" t="str">
        <f>"张存榜"</f>
        <v>张存榜</v>
      </c>
      <c r="F634" s="7" t="str">
        <f t="shared" si="166"/>
        <v>男</v>
      </c>
      <c r="G634" s="10"/>
    </row>
    <row r="635" customHeight="1" spans="1:7">
      <c r="A635" s="7">
        <v>633</v>
      </c>
      <c r="B635" s="7" t="str">
        <f t="shared" si="165"/>
        <v>42402</v>
      </c>
      <c r="C635" s="8" t="s">
        <v>660</v>
      </c>
      <c r="D635" s="9" t="s">
        <v>674</v>
      </c>
      <c r="E635" s="7" t="str">
        <f>"田金奎"</f>
        <v>田金奎</v>
      </c>
      <c r="F635" s="7" t="str">
        <f t="shared" si="166"/>
        <v>男</v>
      </c>
      <c r="G635" s="10"/>
    </row>
    <row r="636" customHeight="1" spans="1:7">
      <c r="A636" s="7">
        <v>634</v>
      </c>
      <c r="B636" s="7" t="str">
        <f t="shared" si="165"/>
        <v>42402</v>
      </c>
      <c r="C636" s="8" t="s">
        <v>660</v>
      </c>
      <c r="D636" s="9" t="s">
        <v>675</v>
      </c>
      <c r="E636" s="7" t="str">
        <f>"严思成"</f>
        <v>严思成</v>
      </c>
      <c r="F636" s="7" t="str">
        <f t="shared" si="166"/>
        <v>男</v>
      </c>
      <c r="G636" s="10"/>
    </row>
    <row r="637" customHeight="1" spans="1:7">
      <c r="A637" s="7">
        <v>635</v>
      </c>
      <c r="B637" s="7" t="str">
        <f t="shared" si="165"/>
        <v>42402</v>
      </c>
      <c r="C637" s="8" t="s">
        <v>660</v>
      </c>
      <c r="D637" s="9" t="s">
        <v>676</v>
      </c>
      <c r="E637" s="7" t="str">
        <f>"韦程丽"</f>
        <v>韦程丽</v>
      </c>
      <c r="F637" s="7" t="str">
        <f t="shared" ref="F637:F642" si="167">"女"</f>
        <v>女</v>
      </c>
      <c r="G637" s="10"/>
    </row>
    <row r="638" customHeight="1" spans="1:7">
      <c r="A638" s="7">
        <v>636</v>
      </c>
      <c r="B638" s="7" t="str">
        <f t="shared" si="165"/>
        <v>42402</v>
      </c>
      <c r="C638" s="8" t="s">
        <v>660</v>
      </c>
      <c r="D638" s="9" t="s">
        <v>677</v>
      </c>
      <c r="E638" s="7" t="str">
        <f>"吴荆莎"</f>
        <v>吴荆莎</v>
      </c>
      <c r="F638" s="7" t="str">
        <f t="shared" si="167"/>
        <v>女</v>
      </c>
      <c r="G638" s="10"/>
    </row>
    <row r="639" customHeight="1" spans="1:7">
      <c r="A639" s="7">
        <v>637</v>
      </c>
      <c r="B639" s="7" t="str">
        <f t="shared" si="165"/>
        <v>42402</v>
      </c>
      <c r="C639" s="8" t="s">
        <v>660</v>
      </c>
      <c r="D639" s="9" t="s">
        <v>678</v>
      </c>
      <c r="E639" s="7" t="str">
        <f>"朱立"</f>
        <v>朱立</v>
      </c>
      <c r="F639" s="7" t="str">
        <f t="shared" si="167"/>
        <v>女</v>
      </c>
      <c r="G639" s="10"/>
    </row>
    <row r="640" customHeight="1" spans="1:7">
      <c r="A640" s="7">
        <v>638</v>
      </c>
      <c r="B640" s="7" t="str">
        <f t="shared" si="165"/>
        <v>42402</v>
      </c>
      <c r="C640" s="8" t="s">
        <v>660</v>
      </c>
      <c r="D640" s="9" t="s">
        <v>679</v>
      </c>
      <c r="E640" s="7" t="str">
        <f>"刘笑月"</f>
        <v>刘笑月</v>
      </c>
      <c r="F640" s="7" t="str">
        <f t="shared" si="167"/>
        <v>女</v>
      </c>
      <c r="G640" s="10"/>
    </row>
    <row r="641" customHeight="1" spans="1:7">
      <c r="A641" s="7">
        <v>639</v>
      </c>
      <c r="B641" s="7" t="str">
        <f t="shared" si="165"/>
        <v>42402</v>
      </c>
      <c r="C641" s="8" t="s">
        <v>660</v>
      </c>
      <c r="D641" s="9" t="s">
        <v>680</v>
      </c>
      <c r="E641" s="7" t="str">
        <f>"刘琳"</f>
        <v>刘琳</v>
      </c>
      <c r="F641" s="7" t="str">
        <f t="shared" si="167"/>
        <v>女</v>
      </c>
      <c r="G641" s="10"/>
    </row>
    <row r="642" customHeight="1" spans="1:7">
      <c r="A642" s="7">
        <v>640</v>
      </c>
      <c r="B642" s="7" t="str">
        <f t="shared" ref="B642:B658" si="168">"42403"</f>
        <v>42403</v>
      </c>
      <c r="C642" s="8" t="s">
        <v>681</v>
      </c>
      <c r="D642" s="9" t="s">
        <v>682</v>
      </c>
      <c r="E642" s="7" t="str">
        <f>"谭瑞雪"</f>
        <v>谭瑞雪</v>
      </c>
      <c r="F642" s="7" t="str">
        <f t="shared" si="167"/>
        <v>女</v>
      </c>
      <c r="G642" s="10"/>
    </row>
    <row r="643" customHeight="1" spans="1:7">
      <c r="A643" s="7">
        <v>641</v>
      </c>
      <c r="B643" s="7" t="str">
        <f t="shared" si="168"/>
        <v>42403</v>
      </c>
      <c r="C643" s="8" t="s">
        <v>681</v>
      </c>
      <c r="D643" s="9" t="s">
        <v>683</v>
      </c>
      <c r="E643" s="7" t="str">
        <f>"李承志"</f>
        <v>李承志</v>
      </c>
      <c r="F643" s="7" t="str">
        <f t="shared" ref="F643:F648" si="169">"男"</f>
        <v>男</v>
      </c>
      <c r="G643" s="10"/>
    </row>
    <row r="644" customHeight="1" spans="1:7">
      <c r="A644" s="7">
        <v>642</v>
      </c>
      <c r="B644" s="7" t="str">
        <f t="shared" si="168"/>
        <v>42403</v>
      </c>
      <c r="C644" s="8" t="s">
        <v>681</v>
      </c>
      <c r="D644" s="9" t="s">
        <v>684</v>
      </c>
      <c r="E644" s="7" t="str">
        <f>"施斯熙"</f>
        <v>施斯熙</v>
      </c>
      <c r="F644" s="7" t="str">
        <f t="shared" si="169"/>
        <v>男</v>
      </c>
      <c r="G644" s="10"/>
    </row>
    <row r="645" customHeight="1" spans="1:7">
      <c r="A645" s="7">
        <v>643</v>
      </c>
      <c r="B645" s="7" t="str">
        <f t="shared" si="168"/>
        <v>42403</v>
      </c>
      <c r="C645" s="8" t="s">
        <v>681</v>
      </c>
      <c r="D645" s="9" t="s">
        <v>685</v>
      </c>
      <c r="E645" s="7" t="str">
        <f>"赵越"</f>
        <v>赵越</v>
      </c>
      <c r="F645" s="7" t="str">
        <f t="shared" ref="F645:F647" si="170">"女"</f>
        <v>女</v>
      </c>
      <c r="G645" s="10"/>
    </row>
    <row r="646" customHeight="1" spans="1:7">
      <c r="A646" s="7">
        <v>644</v>
      </c>
      <c r="B646" s="7" t="str">
        <f t="shared" si="168"/>
        <v>42403</v>
      </c>
      <c r="C646" s="8" t="s">
        <v>681</v>
      </c>
      <c r="D646" s="9" t="s">
        <v>686</v>
      </c>
      <c r="E646" s="7" t="str">
        <f>"陈晨"</f>
        <v>陈晨</v>
      </c>
      <c r="F646" s="7" t="str">
        <f t="shared" si="170"/>
        <v>女</v>
      </c>
      <c r="G646" s="10"/>
    </row>
    <row r="647" customHeight="1" spans="1:7">
      <c r="A647" s="7">
        <v>645</v>
      </c>
      <c r="B647" s="7" t="str">
        <f t="shared" si="168"/>
        <v>42403</v>
      </c>
      <c r="C647" s="8" t="s">
        <v>681</v>
      </c>
      <c r="D647" s="9" t="s">
        <v>687</v>
      </c>
      <c r="E647" s="7" t="str">
        <f>"饶金枝"</f>
        <v>饶金枝</v>
      </c>
      <c r="F647" s="7" t="str">
        <f t="shared" si="170"/>
        <v>女</v>
      </c>
      <c r="G647" s="10"/>
    </row>
    <row r="648" customHeight="1" spans="1:7">
      <c r="A648" s="7">
        <v>646</v>
      </c>
      <c r="B648" s="7" t="str">
        <f t="shared" si="168"/>
        <v>42403</v>
      </c>
      <c r="C648" s="8" t="s">
        <v>681</v>
      </c>
      <c r="D648" s="9" t="s">
        <v>688</v>
      </c>
      <c r="E648" s="7" t="str">
        <f>"蔡玮琢"</f>
        <v>蔡玮琢</v>
      </c>
      <c r="F648" s="7" t="str">
        <f t="shared" si="169"/>
        <v>男</v>
      </c>
      <c r="G648" s="10"/>
    </row>
    <row r="649" customHeight="1" spans="1:7">
      <c r="A649" s="7">
        <v>647</v>
      </c>
      <c r="B649" s="7" t="str">
        <f t="shared" si="168"/>
        <v>42403</v>
      </c>
      <c r="C649" s="8" t="s">
        <v>681</v>
      </c>
      <c r="D649" s="9" t="s">
        <v>689</v>
      </c>
      <c r="E649" s="7" t="str">
        <f>"张嘉嘉"</f>
        <v>张嘉嘉</v>
      </c>
      <c r="F649" s="7" t="str">
        <f t="shared" ref="F649:F657" si="171">"女"</f>
        <v>女</v>
      </c>
      <c r="G649" s="10"/>
    </row>
    <row r="650" customHeight="1" spans="1:7">
      <c r="A650" s="7">
        <v>648</v>
      </c>
      <c r="B650" s="7" t="str">
        <f t="shared" si="168"/>
        <v>42403</v>
      </c>
      <c r="C650" s="8" t="s">
        <v>681</v>
      </c>
      <c r="D650" s="9" t="s">
        <v>690</v>
      </c>
      <c r="E650" s="7" t="str">
        <f>"杜婉婉"</f>
        <v>杜婉婉</v>
      </c>
      <c r="F650" s="7" t="str">
        <f t="shared" si="171"/>
        <v>女</v>
      </c>
      <c r="G650" s="10"/>
    </row>
    <row r="651" customHeight="1" spans="1:7">
      <c r="A651" s="7">
        <v>649</v>
      </c>
      <c r="B651" s="7" t="str">
        <f t="shared" si="168"/>
        <v>42403</v>
      </c>
      <c r="C651" s="8" t="s">
        <v>681</v>
      </c>
      <c r="D651" s="9" t="s">
        <v>691</v>
      </c>
      <c r="E651" s="7" t="str">
        <f>"全绍海"</f>
        <v>全绍海</v>
      </c>
      <c r="F651" s="7" t="str">
        <f>"男"</f>
        <v>男</v>
      </c>
      <c r="G651" s="10"/>
    </row>
    <row r="652" customHeight="1" spans="1:7">
      <c r="A652" s="7">
        <v>650</v>
      </c>
      <c r="B652" s="7" t="str">
        <f t="shared" si="168"/>
        <v>42403</v>
      </c>
      <c r="C652" s="8" t="s">
        <v>681</v>
      </c>
      <c r="D652" s="9" t="s">
        <v>692</v>
      </c>
      <c r="E652" s="7" t="str">
        <f>"夏悦"</f>
        <v>夏悦</v>
      </c>
      <c r="F652" s="7" t="str">
        <f t="shared" si="171"/>
        <v>女</v>
      </c>
      <c r="G652" s="10"/>
    </row>
    <row r="653" customHeight="1" spans="1:7">
      <c r="A653" s="7">
        <v>651</v>
      </c>
      <c r="B653" s="7" t="str">
        <f t="shared" si="168"/>
        <v>42403</v>
      </c>
      <c r="C653" s="8" t="s">
        <v>681</v>
      </c>
      <c r="D653" s="9" t="s">
        <v>693</v>
      </c>
      <c r="E653" s="7" t="str">
        <f>"雷毅露"</f>
        <v>雷毅露</v>
      </c>
      <c r="F653" s="7" t="str">
        <f t="shared" si="171"/>
        <v>女</v>
      </c>
      <c r="G653" s="10"/>
    </row>
    <row r="654" customHeight="1" spans="1:7">
      <c r="A654" s="7">
        <v>652</v>
      </c>
      <c r="B654" s="7" t="str">
        <f t="shared" si="168"/>
        <v>42403</v>
      </c>
      <c r="C654" s="8" t="s">
        <v>681</v>
      </c>
      <c r="D654" s="9" t="s">
        <v>694</v>
      </c>
      <c r="E654" s="7" t="str">
        <f>"宫保侠"</f>
        <v>宫保侠</v>
      </c>
      <c r="F654" s="7" t="str">
        <f t="shared" si="171"/>
        <v>女</v>
      </c>
      <c r="G654" s="10"/>
    </row>
    <row r="655" customHeight="1" spans="1:7">
      <c r="A655" s="7">
        <v>653</v>
      </c>
      <c r="B655" s="7" t="str">
        <f t="shared" si="168"/>
        <v>42403</v>
      </c>
      <c r="C655" s="8" t="s">
        <v>681</v>
      </c>
      <c r="D655" s="9" t="s">
        <v>695</v>
      </c>
      <c r="E655" s="7" t="str">
        <f>"李虹莹"</f>
        <v>李虹莹</v>
      </c>
      <c r="F655" s="7" t="str">
        <f t="shared" si="171"/>
        <v>女</v>
      </c>
      <c r="G655" s="10"/>
    </row>
    <row r="656" customHeight="1" spans="1:7">
      <c r="A656" s="7">
        <v>654</v>
      </c>
      <c r="B656" s="7" t="str">
        <f t="shared" si="168"/>
        <v>42403</v>
      </c>
      <c r="C656" s="8" t="s">
        <v>681</v>
      </c>
      <c r="D656" s="9" t="s">
        <v>696</v>
      </c>
      <c r="E656" s="7" t="str">
        <f>"刘楠竹"</f>
        <v>刘楠竹</v>
      </c>
      <c r="F656" s="7" t="str">
        <f t="shared" si="171"/>
        <v>女</v>
      </c>
      <c r="G656" s="10"/>
    </row>
    <row r="657" customHeight="1" spans="1:7">
      <c r="A657" s="7">
        <v>655</v>
      </c>
      <c r="B657" s="7" t="str">
        <f t="shared" si="168"/>
        <v>42403</v>
      </c>
      <c r="C657" s="8" t="s">
        <v>681</v>
      </c>
      <c r="D657" s="9" t="s">
        <v>697</v>
      </c>
      <c r="E657" s="7" t="str">
        <f>"袁梦"</f>
        <v>袁梦</v>
      </c>
      <c r="F657" s="7" t="str">
        <f t="shared" si="171"/>
        <v>女</v>
      </c>
      <c r="G657" s="10"/>
    </row>
    <row r="658" customHeight="1" spans="1:7">
      <c r="A658" s="7">
        <v>656</v>
      </c>
      <c r="B658" s="7" t="str">
        <f t="shared" si="168"/>
        <v>42403</v>
      </c>
      <c r="C658" s="8" t="s">
        <v>681</v>
      </c>
      <c r="D658" s="9" t="s">
        <v>698</v>
      </c>
      <c r="E658" s="7" t="str">
        <f>"廖伟豪"</f>
        <v>廖伟豪</v>
      </c>
      <c r="F658" s="7" t="str">
        <f t="shared" ref="F658:F670" si="172">"男"</f>
        <v>男</v>
      </c>
      <c r="G658" s="10"/>
    </row>
    <row r="659" customHeight="1" spans="1:7">
      <c r="A659" s="7">
        <v>657</v>
      </c>
      <c r="B659" s="7" t="str">
        <f t="shared" ref="B659:B676" si="173">"42404"</f>
        <v>42404</v>
      </c>
      <c r="C659" s="8" t="s">
        <v>681</v>
      </c>
      <c r="D659" s="9" t="s">
        <v>699</v>
      </c>
      <c r="E659" s="7" t="str">
        <f>"陈文博"</f>
        <v>陈文博</v>
      </c>
      <c r="F659" s="7" t="str">
        <f t="shared" si="172"/>
        <v>男</v>
      </c>
      <c r="G659" s="10"/>
    </row>
    <row r="660" customHeight="1" spans="1:7">
      <c r="A660" s="7">
        <v>658</v>
      </c>
      <c r="B660" s="7" t="str">
        <f t="shared" si="173"/>
        <v>42404</v>
      </c>
      <c r="C660" s="8" t="s">
        <v>681</v>
      </c>
      <c r="D660" s="9" t="s">
        <v>700</v>
      </c>
      <c r="E660" s="7" t="str">
        <f>"周虎"</f>
        <v>周虎</v>
      </c>
      <c r="F660" s="7" t="str">
        <f t="shared" si="172"/>
        <v>男</v>
      </c>
      <c r="G660" s="10"/>
    </row>
    <row r="661" customHeight="1" spans="1:7">
      <c r="A661" s="7">
        <v>659</v>
      </c>
      <c r="B661" s="7" t="str">
        <f t="shared" si="173"/>
        <v>42404</v>
      </c>
      <c r="C661" s="8" t="s">
        <v>681</v>
      </c>
      <c r="D661" s="9" t="s">
        <v>701</v>
      </c>
      <c r="E661" s="7" t="str">
        <f>"余伟"</f>
        <v>余伟</v>
      </c>
      <c r="F661" s="7" t="str">
        <f t="shared" si="172"/>
        <v>男</v>
      </c>
      <c r="G661" s="10"/>
    </row>
    <row r="662" customHeight="1" spans="1:7">
      <c r="A662" s="7">
        <v>660</v>
      </c>
      <c r="B662" s="7" t="str">
        <f t="shared" si="173"/>
        <v>42404</v>
      </c>
      <c r="C662" s="8" t="s">
        <v>681</v>
      </c>
      <c r="D662" s="9" t="s">
        <v>702</v>
      </c>
      <c r="E662" s="7" t="str">
        <f>"赵流翌"</f>
        <v>赵流翌</v>
      </c>
      <c r="F662" s="7" t="str">
        <f t="shared" si="172"/>
        <v>男</v>
      </c>
      <c r="G662" s="10"/>
    </row>
    <row r="663" customHeight="1" spans="1:7">
      <c r="A663" s="7">
        <v>661</v>
      </c>
      <c r="B663" s="7" t="str">
        <f t="shared" si="173"/>
        <v>42404</v>
      </c>
      <c r="C663" s="8" t="s">
        <v>681</v>
      </c>
      <c r="D663" s="9" t="s">
        <v>703</v>
      </c>
      <c r="E663" s="7" t="str">
        <f>"黄志伦"</f>
        <v>黄志伦</v>
      </c>
      <c r="F663" s="7" t="str">
        <f t="shared" si="172"/>
        <v>男</v>
      </c>
      <c r="G663" s="10"/>
    </row>
    <row r="664" customHeight="1" spans="1:7">
      <c r="A664" s="7">
        <v>662</v>
      </c>
      <c r="B664" s="7" t="str">
        <f t="shared" si="173"/>
        <v>42404</v>
      </c>
      <c r="C664" s="8" t="s">
        <v>681</v>
      </c>
      <c r="D664" s="9" t="s">
        <v>704</v>
      </c>
      <c r="E664" s="7" t="str">
        <f>"徐晔"</f>
        <v>徐晔</v>
      </c>
      <c r="F664" s="7" t="str">
        <f t="shared" si="172"/>
        <v>男</v>
      </c>
      <c r="G664" s="10"/>
    </row>
    <row r="665" customHeight="1" spans="1:7">
      <c r="A665" s="7">
        <v>663</v>
      </c>
      <c r="B665" s="7" t="str">
        <f t="shared" si="173"/>
        <v>42404</v>
      </c>
      <c r="C665" s="8" t="s">
        <v>681</v>
      </c>
      <c r="D665" s="9" t="s">
        <v>705</v>
      </c>
      <c r="E665" s="7" t="str">
        <f>"张杨"</f>
        <v>张杨</v>
      </c>
      <c r="F665" s="7" t="str">
        <f t="shared" si="172"/>
        <v>男</v>
      </c>
      <c r="G665" s="10"/>
    </row>
    <row r="666" customHeight="1" spans="1:7">
      <c r="A666" s="7">
        <v>664</v>
      </c>
      <c r="B666" s="7" t="str">
        <f t="shared" si="173"/>
        <v>42404</v>
      </c>
      <c r="C666" s="8" t="s">
        <v>681</v>
      </c>
      <c r="D666" s="9" t="s">
        <v>706</v>
      </c>
      <c r="E666" s="7" t="str">
        <f>"陈省"</f>
        <v>陈省</v>
      </c>
      <c r="F666" s="7" t="str">
        <f t="shared" si="172"/>
        <v>男</v>
      </c>
      <c r="G666" s="10"/>
    </row>
    <row r="667" customHeight="1" spans="1:7">
      <c r="A667" s="7">
        <v>665</v>
      </c>
      <c r="B667" s="7" t="str">
        <f t="shared" si="173"/>
        <v>42404</v>
      </c>
      <c r="C667" s="8" t="s">
        <v>681</v>
      </c>
      <c r="D667" s="9" t="s">
        <v>707</v>
      </c>
      <c r="E667" s="7" t="str">
        <f>"许安林"</f>
        <v>许安林</v>
      </c>
      <c r="F667" s="7" t="str">
        <f t="shared" si="172"/>
        <v>男</v>
      </c>
      <c r="G667" s="10"/>
    </row>
    <row r="668" customHeight="1" spans="1:7">
      <c r="A668" s="7">
        <v>666</v>
      </c>
      <c r="B668" s="7" t="str">
        <f t="shared" si="173"/>
        <v>42404</v>
      </c>
      <c r="C668" s="8" t="s">
        <v>681</v>
      </c>
      <c r="D668" s="9" t="s">
        <v>708</v>
      </c>
      <c r="E668" s="7" t="str">
        <f>"潘飞"</f>
        <v>潘飞</v>
      </c>
      <c r="F668" s="7" t="str">
        <f t="shared" si="172"/>
        <v>男</v>
      </c>
      <c r="G668" s="10"/>
    </row>
    <row r="669" customHeight="1" spans="1:7">
      <c r="A669" s="7">
        <v>667</v>
      </c>
      <c r="B669" s="7" t="str">
        <f t="shared" si="173"/>
        <v>42404</v>
      </c>
      <c r="C669" s="8" t="s">
        <v>681</v>
      </c>
      <c r="D669" s="9" t="s">
        <v>709</v>
      </c>
      <c r="E669" s="7" t="str">
        <f>"陈伟"</f>
        <v>陈伟</v>
      </c>
      <c r="F669" s="7" t="str">
        <f t="shared" si="172"/>
        <v>男</v>
      </c>
      <c r="G669" s="10"/>
    </row>
    <row r="670" customHeight="1" spans="1:7">
      <c r="A670" s="7">
        <v>668</v>
      </c>
      <c r="B670" s="7" t="str">
        <f t="shared" si="173"/>
        <v>42404</v>
      </c>
      <c r="C670" s="8" t="s">
        <v>681</v>
      </c>
      <c r="D670" s="9" t="s">
        <v>710</v>
      </c>
      <c r="E670" s="7" t="str">
        <f>"秦正斌"</f>
        <v>秦正斌</v>
      </c>
      <c r="F670" s="7" t="str">
        <f t="shared" si="172"/>
        <v>男</v>
      </c>
      <c r="G670" s="10"/>
    </row>
    <row r="671" customHeight="1" spans="1:7">
      <c r="A671" s="7">
        <v>669</v>
      </c>
      <c r="B671" s="7" t="str">
        <f t="shared" si="173"/>
        <v>42404</v>
      </c>
      <c r="C671" s="8" t="s">
        <v>681</v>
      </c>
      <c r="D671" s="9" t="s">
        <v>711</v>
      </c>
      <c r="E671" s="7" t="str">
        <f>"王卓"</f>
        <v>王卓</v>
      </c>
      <c r="F671" s="7" t="str">
        <f>"女"</f>
        <v>女</v>
      </c>
      <c r="G671" s="10"/>
    </row>
    <row r="672" customHeight="1" spans="1:7">
      <c r="A672" s="7">
        <v>670</v>
      </c>
      <c r="B672" s="7" t="str">
        <f t="shared" si="173"/>
        <v>42404</v>
      </c>
      <c r="C672" s="8" t="s">
        <v>681</v>
      </c>
      <c r="D672" s="9" t="s">
        <v>712</v>
      </c>
      <c r="E672" s="7" t="str">
        <f>"何超"</f>
        <v>何超</v>
      </c>
      <c r="F672" s="7" t="str">
        <f t="shared" ref="F672:F674" si="174">"男"</f>
        <v>男</v>
      </c>
      <c r="G672" s="10"/>
    </row>
    <row r="673" customHeight="1" spans="1:7">
      <c r="A673" s="7">
        <v>671</v>
      </c>
      <c r="B673" s="7" t="str">
        <f t="shared" si="173"/>
        <v>42404</v>
      </c>
      <c r="C673" s="8" t="s">
        <v>681</v>
      </c>
      <c r="D673" s="9" t="s">
        <v>713</v>
      </c>
      <c r="E673" s="7" t="str">
        <f>"赵喜刚"</f>
        <v>赵喜刚</v>
      </c>
      <c r="F673" s="7" t="str">
        <f t="shared" si="174"/>
        <v>男</v>
      </c>
      <c r="G673" s="10"/>
    </row>
    <row r="674" customHeight="1" spans="1:7">
      <c r="A674" s="7">
        <v>672</v>
      </c>
      <c r="B674" s="7" t="str">
        <f t="shared" si="173"/>
        <v>42404</v>
      </c>
      <c r="C674" s="8" t="s">
        <v>681</v>
      </c>
      <c r="D674" s="9" t="s">
        <v>714</v>
      </c>
      <c r="E674" s="7" t="str">
        <f>"李明皓"</f>
        <v>李明皓</v>
      </c>
      <c r="F674" s="7" t="str">
        <f t="shared" si="174"/>
        <v>男</v>
      </c>
      <c r="G674" s="10"/>
    </row>
    <row r="675" customHeight="1" spans="1:7">
      <c r="A675" s="7">
        <v>673</v>
      </c>
      <c r="B675" s="7" t="str">
        <f t="shared" si="173"/>
        <v>42404</v>
      </c>
      <c r="C675" s="8" t="s">
        <v>681</v>
      </c>
      <c r="D675" s="9" t="s">
        <v>715</v>
      </c>
      <c r="E675" s="7" t="str">
        <f>"魏章英"</f>
        <v>魏章英</v>
      </c>
      <c r="F675" s="7" t="str">
        <f t="shared" ref="F675:F680" si="175">"女"</f>
        <v>女</v>
      </c>
      <c r="G675" s="10"/>
    </row>
    <row r="676" customHeight="1" spans="1:7">
      <c r="A676" s="7">
        <v>674</v>
      </c>
      <c r="B676" s="7" t="str">
        <f t="shared" si="173"/>
        <v>42404</v>
      </c>
      <c r="C676" s="8" t="s">
        <v>681</v>
      </c>
      <c r="D676" s="9" t="s">
        <v>716</v>
      </c>
      <c r="E676" s="7" t="str">
        <f>"王宇"</f>
        <v>王宇</v>
      </c>
      <c r="F676" s="7" t="str">
        <f t="shared" ref="F676:F679" si="176">"男"</f>
        <v>男</v>
      </c>
      <c r="G676" s="10"/>
    </row>
    <row r="677" customHeight="1" spans="1:7">
      <c r="A677" s="7">
        <v>675</v>
      </c>
      <c r="B677" s="7" t="str">
        <f t="shared" ref="B677:B679" si="177">"42501"</f>
        <v>42501</v>
      </c>
      <c r="C677" s="8" t="s">
        <v>717</v>
      </c>
      <c r="D677" s="9" t="s">
        <v>718</v>
      </c>
      <c r="E677" s="7" t="str">
        <f>"陈彩悦"</f>
        <v>陈彩悦</v>
      </c>
      <c r="F677" s="7" t="str">
        <f t="shared" si="175"/>
        <v>女</v>
      </c>
      <c r="G677" s="10"/>
    </row>
    <row r="678" customHeight="1" spans="1:7">
      <c r="A678" s="7">
        <v>676</v>
      </c>
      <c r="B678" s="7" t="str">
        <f t="shared" si="177"/>
        <v>42501</v>
      </c>
      <c r="C678" s="8" t="s">
        <v>717</v>
      </c>
      <c r="D678" s="9" t="s">
        <v>719</v>
      </c>
      <c r="E678" s="7" t="str">
        <f>"张森伟"</f>
        <v>张森伟</v>
      </c>
      <c r="F678" s="7" t="str">
        <f t="shared" si="176"/>
        <v>男</v>
      </c>
      <c r="G678" s="10"/>
    </row>
    <row r="679" customHeight="1" spans="1:7">
      <c r="A679" s="7">
        <v>677</v>
      </c>
      <c r="B679" s="7" t="str">
        <f t="shared" si="177"/>
        <v>42501</v>
      </c>
      <c r="C679" s="8" t="s">
        <v>717</v>
      </c>
      <c r="D679" s="9" t="s">
        <v>720</v>
      </c>
      <c r="E679" s="7" t="str">
        <f>"刘跃"</f>
        <v>刘跃</v>
      </c>
      <c r="F679" s="7" t="str">
        <f t="shared" si="176"/>
        <v>男</v>
      </c>
      <c r="G679" s="10"/>
    </row>
    <row r="680" customHeight="1" spans="1:7">
      <c r="A680" s="7">
        <v>678</v>
      </c>
      <c r="B680" s="7" t="str">
        <f t="shared" ref="B680:B690" si="178">"42502"</f>
        <v>42502</v>
      </c>
      <c r="C680" s="8" t="s">
        <v>721</v>
      </c>
      <c r="D680" s="9" t="s">
        <v>722</v>
      </c>
      <c r="E680" s="7" t="str">
        <f>"王文"</f>
        <v>王文</v>
      </c>
      <c r="F680" s="7" t="str">
        <f t="shared" si="175"/>
        <v>女</v>
      </c>
      <c r="G680" s="10"/>
    </row>
    <row r="681" customHeight="1" spans="1:7">
      <c r="A681" s="7">
        <v>679</v>
      </c>
      <c r="B681" s="7" t="str">
        <f t="shared" si="178"/>
        <v>42502</v>
      </c>
      <c r="C681" s="8" t="s">
        <v>721</v>
      </c>
      <c r="D681" s="9" t="s">
        <v>723</v>
      </c>
      <c r="E681" s="7" t="str">
        <f>"袁赟"</f>
        <v>袁赟</v>
      </c>
      <c r="F681" s="7" t="str">
        <f t="shared" ref="F681:F685" si="179">"男"</f>
        <v>男</v>
      </c>
      <c r="G681" s="10"/>
    </row>
    <row r="682" customHeight="1" spans="1:7">
      <c r="A682" s="7">
        <v>680</v>
      </c>
      <c r="B682" s="7" t="str">
        <f t="shared" si="178"/>
        <v>42502</v>
      </c>
      <c r="C682" s="8" t="s">
        <v>721</v>
      </c>
      <c r="D682" s="9" t="s">
        <v>724</v>
      </c>
      <c r="E682" s="7" t="str">
        <f>"王冬颖"</f>
        <v>王冬颖</v>
      </c>
      <c r="F682" s="7" t="str">
        <f t="shared" ref="F682:F687" si="180">"女"</f>
        <v>女</v>
      </c>
      <c r="G682" s="10"/>
    </row>
    <row r="683" customHeight="1" spans="1:7">
      <c r="A683" s="7">
        <v>681</v>
      </c>
      <c r="B683" s="7" t="str">
        <f t="shared" si="178"/>
        <v>42502</v>
      </c>
      <c r="C683" s="8" t="s">
        <v>721</v>
      </c>
      <c r="D683" s="9" t="s">
        <v>725</v>
      </c>
      <c r="E683" s="7" t="str">
        <f>"程帆"</f>
        <v>程帆</v>
      </c>
      <c r="F683" s="7" t="str">
        <f t="shared" si="179"/>
        <v>男</v>
      </c>
      <c r="G683" s="10"/>
    </row>
    <row r="684" customHeight="1" spans="1:7">
      <c r="A684" s="7">
        <v>682</v>
      </c>
      <c r="B684" s="7" t="str">
        <f t="shared" si="178"/>
        <v>42502</v>
      </c>
      <c r="C684" s="8" t="s">
        <v>721</v>
      </c>
      <c r="D684" s="9" t="s">
        <v>726</v>
      </c>
      <c r="E684" s="7" t="str">
        <f>"李文花"</f>
        <v>李文花</v>
      </c>
      <c r="F684" s="7" t="str">
        <f t="shared" si="180"/>
        <v>女</v>
      </c>
      <c r="G684" s="10"/>
    </row>
    <row r="685" customHeight="1" spans="1:7">
      <c r="A685" s="7">
        <v>683</v>
      </c>
      <c r="B685" s="7" t="str">
        <f t="shared" si="178"/>
        <v>42502</v>
      </c>
      <c r="C685" s="8" t="s">
        <v>721</v>
      </c>
      <c r="D685" s="9" t="s">
        <v>727</v>
      </c>
      <c r="E685" s="7" t="str">
        <f>"许航"</f>
        <v>许航</v>
      </c>
      <c r="F685" s="7" t="str">
        <f t="shared" si="179"/>
        <v>男</v>
      </c>
      <c r="G685" s="10"/>
    </row>
    <row r="686" customHeight="1" spans="1:7">
      <c r="A686" s="7">
        <v>684</v>
      </c>
      <c r="B686" s="7" t="str">
        <f t="shared" si="178"/>
        <v>42502</v>
      </c>
      <c r="C686" s="8" t="s">
        <v>721</v>
      </c>
      <c r="D686" s="9" t="s">
        <v>728</v>
      </c>
      <c r="E686" s="7" t="str">
        <f>"史思"</f>
        <v>史思</v>
      </c>
      <c r="F686" s="7" t="str">
        <f t="shared" si="180"/>
        <v>女</v>
      </c>
      <c r="G686" s="10"/>
    </row>
    <row r="687" customHeight="1" spans="1:7">
      <c r="A687" s="7">
        <v>685</v>
      </c>
      <c r="B687" s="7" t="str">
        <f t="shared" si="178"/>
        <v>42502</v>
      </c>
      <c r="C687" s="8" t="s">
        <v>721</v>
      </c>
      <c r="D687" s="9" t="s">
        <v>729</v>
      </c>
      <c r="E687" s="7" t="str">
        <f>"黄丹"</f>
        <v>黄丹</v>
      </c>
      <c r="F687" s="7" t="str">
        <f t="shared" si="180"/>
        <v>女</v>
      </c>
      <c r="G687" s="10"/>
    </row>
    <row r="688" customHeight="1" spans="1:7">
      <c r="A688" s="7">
        <v>686</v>
      </c>
      <c r="B688" s="7" t="str">
        <f t="shared" si="178"/>
        <v>42502</v>
      </c>
      <c r="C688" s="8" t="s">
        <v>721</v>
      </c>
      <c r="D688" s="9" t="s">
        <v>730</v>
      </c>
      <c r="E688" s="7" t="str">
        <f>"郭芳阳"</f>
        <v>郭芳阳</v>
      </c>
      <c r="F688" s="7" t="str">
        <f t="shared" ref="F688:F694" si="181">"男"</f>
        <v>男</v>
      </c>
      <c r="G688" s="10"/>
    </row>
    <row r="689" customHeight="1" spans="1:7">
      <c r="A689" s="7">
        <v>687</v>
      </c>
      <c r="B689" s="7" t="str">
        <f t="shared" si="178"/>
        <v>42502</v>
      </c>
      <c r="C689" s="8" t="s">
        <v>721</v>
      </c>
      <c r="D689" s="9" t="s">
        <v>731</v>
      </c>
      <c r="E689" s="7" t="str">
        <f>"张静"</f>
        <v>张静</v>
      </c>
      <c r="F689" s="7" t="str">
        <f t="shared" ref="F689:F692" si="182">"女"</f>
        <v>女</v>
      </c>
      <c r="G689" s="10"/>
    </row>
    <row r="690" customHeight="1" spans="1:7">
      <c r="A690" s="7">
        <v>688</v>
      </c>
      <c r="B690" s="7" t="str">
        <f t="shared" si="178"/>
        <v>42502</v>
      </c>
      <c r="C690" s="8" t="s">
        <v>721</v>
      </c>
      <c r="D690" s="9" t="s">
        <v>732</v>
      </c>
      <c r="E690" s="7" t="str">
        <f>"许梦萍"</f>
        <v>许梦萍</v>
      </c>
      <c r="F690" s="7" t="str">
        <f t="shared" si="182"/>
        <v>女</v>
      </c>
      <c r="G690" s="10"/>
    </row>
    <row r="691" customHeight="1" spans="1:7">
      <c r="A691" s="7">
        <v>689</v>
      </c>
      <c r="B691" s="7" t="str">
        <f>"42601"</f>
        <v>42601</v>
      </c>
      <c r="C691" s="8" t="s">
        <v>733</v>
      </c>
      <c r="D691" s="9" t="s">
        <v>734</v>
      </c>
      <c r="E691" s="7" t="str">
        <f>"徐勤亮"</f>
        <v>徐勤亮</v>
      </c>
      <c r="F691" s="7" t="str">
        <f t="shared" si="181"/>
        <v>男</v>
      </c>
      <c r="G691" s="10"/>
    </row>
    <row r="692" customHeight="1" spans="1:7">
      <c r="A692" s="7">
        <v>690</v>
      </c>
      <c r="B692" s="7" t="str">
        <f t="shared" ref="B692:B694" si="183">"42701"</f>
        <v>42701</v>
      </c>
      <c r="C692" s="8" t="s">
        <v>735</v>
      </c>
      <c r="D692" s="9" t="s">
        <v>736</v>
      </c>
      <c r="E692" s="7" t="str">
        <f>"杨丹"</f>
        <v>杨丹</v>
      </c>
      <c r="F692" s="7" t="str">
        <f t="shared" si="182"/>
        <v>女</v>
      </c>
      <c r="G692" s="10"/>
    </row>
    <row r="693" customHeight="1" spans="1:7">
      <c r="A693" s="7">
        <v>691</v>
      </c>
      <c r="B693" s="7" t="str">
        <f t="shared" si="183"/>
        <v>42701</v>
      </c>
      <c r="C693" s="8" t="s">
        <v>735</v>
      </c>
      <c r="D693" s="9" t="s">
        <v>737</v>
      </c>
      <c r="E693" s="7" t="str">
        <f>"田佳"</f>
        <v>田佳</v>
      </c>
      <c r="F693" s="7" t="str">
        <f t="shared" si="181"/>
        <v>男</v>
      </c>
      <c r="G693" s="10"/>
    </row>
    <row r="694" customHeight="1" spans="1:7">
      <c r="A694" s="7">
        <v>692</v>
      </c>
      <c r="B694" s="7" t="str">
        <f t="shared" si="183"/>
        <v>42701</v>
      </c>
      <c r="C694" s="8" t="s">
        <v>735</v>
      </c>
      <c r="D694" s="9" t="s">
        <v>738</v>
      </c>
      <c r="E694" s="7" t="str">
        <f>"何燕姜"</f>
        <v>何燕姜</v>
      </c>
      <c r="F694" s="7" t="str">
        <f t="shared" si="181"/>
        <v>男</v>
      </c>
      <c r="G694" s="10"/>
    </row>
    <row r="695" customHeight="1" spans="1:7">
      <c r="A695" s="7">
        <v>693</v>
      </c>
      <c r="B695" s="7" t="str">
        <f t="shared" ref="B695:B705" si="184">"42702"</f>
        <v>42702</v>
      </c>
      <c r="C695" s="8" t="s">
        <v>739</v>
      </c>
      <c r="D695" s="9" t="s">
        <v>740</v>
      </c>
      <c r="E695" s="7" t="str">
        <f>"彭雅静"</f>
        <v>彭雅静</v>
      </c>
      <c r="F695" s="7" t="str">
        <f>"女"</f>
        <v>女</v>
      </c>
      <c r="G695" s="10"/>
    </row>
    <row r="696" customHeight="1" spans="1:7">
      <c r="A696" s="7">
        <v>694</v>
      </c>
      <c r="B696" s="7" t="str">
        <f t="shared" si="184"/>
        <v>42702</v>
      </c>
      <c r="C696" s="8" t="s">
        <v>739</v>
      </c>
      <c r="D696" s="9" t="s">
        <v>741</v>
      </c>
      <c r="E696" s="7" t="str">
        <f>"戴天峦"</f>
        <v>戴天峦</v>
      </c>
      <c r="F696" s="7" t="str">
        <f t="shared" ref="F696:F705" si="185">"男"</f>
        <v>男</v>
      </c>
      <c r="G696" s="10"/>
    </row>
    <row r="697" customHeight="1" spans="1:7">
      <c r="A697" s="7">
        <v>695</v>
      </c>
      <c r="B697" s="7" t="str">
        <f t="shared" si="184"/>
        <v>42702</v>
      </c>
      <c r="C697" s="8" t="s">
        <v>739</v>
      </c>
      <c r="D697" s="9" t="s">
        <v>742</v>
      </c>
      <c r="E697" s="7" t="str">
        <f>"蔡吉先"</f>
        <v>蔡吉先</v>
      </c>
      <c r="F697" s="7" t="str">
        <f t="shared" si="185"/>
        <v>男</v>
      </c>
      <c r="G697" s="10"/>
    </row>
    <row r="698" customHeight="1" spans="1:7">
      <c r="A698" s="7">
        <v>696</v>
      </c>
      <c r="B698" s="7" t="str">
        <f t="shared" si="184"/>
        <v>42702</v>
      </c>
      <c r="C698" s="8" t="s">
        <v>739</v>
      </c>
      <c r="D698" s="9" t="s">
        <v>743</v>
      </c>
      <c r="E698" s="7" t="str">
        <f>"匡星"</f>
        <v>匡星</v>
      </c>
      <c r="F698" s="7" t="str">
        <f t="shared" si="185"/>
        <v>男</v>
      </c>
      <c r="G698" s="10"/>
    </row>
    <row r="699" customHeight="1" spans="1:7">
      <c r="A699" s="7">
        <v>697</v>
      </c>
      <c r="B699" s="7" t="str">
        <f t="shared" si="184"/>
        <v>42702</v>
      </c>
      <c r="C699" s="8" t="s">
        <v>739</v>
      </c>
      <c r="D699" s="9" t="s">
        <v>744</v>
      </c>
      <c r="E699" s="7" t="str">
        <f>"宋橘超"</f>
        <v>宋橘超</v>
      </c>
      <c r="F699" s="7" t="str">
        <f t="shared" si="185"/>
        <v>男</v>
      </c>
      <c r="G699" s="10"/>
    </row>
    <row r="700" customHeight="1" spans="1:7">
      <c r="A700" s="7">
        <v>698</v>
      </c>
      <c r="B700" s="7" t="str">
        <f t="shared" si="184"/>
        <v>42702</v>
      </c>
      <c r="C700" s="8" t="s">
        <v>739</v>
      </c>
      <c r="D700" s="9" t="s">
        <v>745</v>
      </c>
      <c r="E700" s="7" t="str">
        <f>"曹振伟"</f>
        <v>曹振伟</v>
      </c>
      <c r="F700" s="7" t="str">
        <f t="shared" si="185"/>
        <v>男</v>
      </c>
      <c r="G700" s="10"/>
    </row>
    <row r="701" customHeight="1" spans="1:7">
      <c r="A701" s="7">
        <v>699</v>
      </c>
      <c r="B701" s="7" t="str">
        <f t="shared" si="184"/>
        <v>42702</v>
      </c>
      <c r="C701" s="8" t="s">
        <v>739</v>
      </c>
      <c r="D701" s="9" t="s">
        <v>746</v>
      </c>
      <c r="E701" s="7" t="str">
        <f>"杨旭东"</f>
        <v>杨旭东</v>
      </c>
      <c r="F701" s="7" t="str">
        <f t="shared" si="185"/>
        <v>男</v>
      </c>
      <c r="G701" s="10"/>
    </row>
    <row r="702" customHeight="1" spans="1:7">
      <c r="A702" s="7">
        <v>700</v>
      </c>
      <c r="B702" s="7" t="str">
        <f t="shared" si="184"/>
        <v>42702</v>
      </c>
      <c r="C702" s="8" t="s">
        <v>739</v>
      </c>
      <c r="D702" s="9" t="s">
        <v>747</v>
      </c>
      <c r="E702" s="7" t="str">
        <f>"王晨阳"</f>
        <v>王晨阳</v>
      </c>
      <c r="F702" s="7" t="str">
        <f t="shared" si="185"/>
        <v>男</v>
      </c>
      <c r="G702" s="10"/>
    </row>
    <row r="703" customHeight="1" spans="1:7">
      <c r="A703" s="7">
        <v>701</v>
      </c>
      <c r="B703" s="7" t="str">
        <f t="shared" si="184"/>
        <v>42702</v>
      </c>
      <c r="C703" s="8" t="s">
        <v>739</v>
      </c>
      <c r="D703" s="9" t="s">
        <v>748</v>
      </c>
      <c r="E703" s="7" t="str">
        <f>"毛一新"</f>
        <v>毛一新</v>
      </c>
      <c r="F703" s="7" t="str">
        <f t="shared" si="185"/>
        <v>男</v>
      </c>
      <c r="G703" s="10"/>
    </row>
    <row r="704" customHeight="1" spans="1:7">
      <c r="A704" s="7">
        <v>702</v>
      </c>
      <c r="B704" s="7" t="str">
        <f t="shared" si="184"/>
        <v>42702</v>
      </c>
      <c r="C704" s="8" t="s">
        <v>739</v>
      </c>
      <c r="D704" s="9" t="s">
        <v>749</v>
      </c>
      <c r="E704" s="7" t="str">
        <f>"李博"</f>
        <v>李博</v>
      </c>
      <c r="F704" s="7" t="str">
        <f t="shared" si="185"/>
        <v>男</v>
      </c>
      <c r="G704" s="10"/>
    </row>
    <row r="705" customHeight="1" spans="1:7">
      <c r="A705" s="7">
        <v>703</v>
      </c>
      <c r="B705" s="7" t="str">
        <f t="shared" si="184"/>
        <v>42702</v>
      </c>
      <c r="C705" s="8" t="s">
        <v>739</v>
      </c>
      <c r="D705" s="9" t="s">
        <v>750</v>
      </c>
      <c r="E705" s="7" t="str">
        <f>"彭意"</f>
        <v>彭意</v>
      </c>
      <c r="F705" s="7" t="str">
        <f t="shared" si="185"/>
        <v>男</v>
      </c>
      <c r="G705" s="10"/>
    </row>
    <row r="706" customHeight="1" spans="1:7">
      <c r="A706" s="7">
        <v>704</v>
      </c>
      <c r="B706" s="7" t="str">
        <f t="shared" ref="B706:B759" si="186">"42801"</f>
        <v>42801</v>
      </c>
      <c r="C706" s="8" t="s">
        <v>751</v>
      </c>
      <c r="D706" s="9" t="s">
        <v>752</v>
      </c>
      <c r="E706" s="7" t="str">
        <f>"卢迁迁"</f>
        <v>卢迁迁</v>
      </c>
      <c r="F706" s="7" t="str">
        <f t="shared" ref="F706:F709" si="187">"女"</f>
        <v>女</v>
      </c>
      <c r="G706" s="10"/>
    </row>
    <row r="707" customHeight="1" spans="1:7">
      <c r="A707" s="7">
        <v>705</v>
      </c>
      <c r="B707" s="7" t="str">
        <f t="shared" si="186"/>
        <v>42801</v>
      </c>
      <c r="C707" s="8" t="s">
        <v>751</v>
      </c>
      <c r="D707" s="9" t="s">
        <v>753</v>
      </c>
      <c r="E707" s="7" t="str">
        <f>"王荷"</f>
        <v>王荷</v>
      </c>
      <c r="F707" s="7" t="str">
        <f t="shared" ref="F707:F712" si="188">"男"</f>
        <v>男</v>
      </c>
      <c r="G707" s="10"/>
    </row>
    <row r="708" customHeight="1" spans="1:7">
      <c r="A708" s="7">
        <v>706</v>
      </c>
      <c r="B708" s="7" t="str">
        <f t="shared" si="186"/>
        <v>42801</v>
      </c>
      <c r="C708" s="8" t="s">
        <v>751</v>
      </c>
      <c r="D708" s="9" t="s">
        <v>754</v>
      </c>
      <c r="E708" s="7" t="str">
        <f>"张弘"</f>
        <v>张弘</v>
      </c>
      <c r="F708" s="7" t="str">
        <f t="shared" si="187"/>
        <v>女</v>
      </c>
      <c r="G708" s="10"/>
    </row>
    <row r="709" customHeight="1" spans="1:7">
      <c r="A709" s="7">
        <v>707</v>
      </c>
      <c r="B709" s="7" t="str">
        <f t="shared" si="186"/>
        <v>42801</v>
      </c>
      <c r="C709" s="8" t="s">
        <v>751</v>
      </c>
      <c r="D709" s="9" t="s">
        <v>755</v>
      </c>
      <c r="E709" s="7" t="str">
        <f>"焦泗蕊"</f>
        <v>焦泗蕊</v>
      </c>
      <c r="F709" s="7" t="str">
        <f t="shared" si="187"/>
        <v>女</v>
      </c>
      <c r="G709" s="10"/>
    </row>
    <row r="710" customHeight="1" spans="1:7">
      <c r="A710" s="7">
        <v>708</v>
      </c>
      <c r="B710" s="7" t="str">
        <f t="shared" si="186"/>
        <v>42801</v>
      </c>
      <c r="C710" s="8" t="s">
        <v>751</v>
      </c>
      <c r="D710" s="9" t="s">
        <v>756</v>
      </c>
      <c r="E710" s="7" t="str">
        <f>"吴之杰"</f>
        <v>吴之杰</v>
      </c>
      <c r="F710" s="7" t="str">
        <f t="shared" si="188"/>
        <v>男</v>
      </c>
      <c r="G710" s="10"/>
    </row>
    <row r="711" customHeight="1" spans="1:7">
      <c r="A711" s="7">
        <v>709</v>
      </c>
      <c r="B711" s="7" t="str">
        <f t="shared" si="186"/>
        <v>42801</v>
      </c>
      <c r="C711" s="8" t="s">
        <v>751</v>
      </c>
      <c r="D711" s="9" t="s">
        <v>757</v>
      </c>
      <c r="E711" s="7" t="str">
        <f>"宋洋"</f>
        <v>宋洋</v>
      </c>
      <c r="F711" s="7" t="str">
        <f t="shared" si="188"/>
        <v>男</v>
      </c>
      <c r="G711" s="10"/>
    </row>
    <row r="712" customHeight="1" spans="1:7">
      <c r="A712" s="7">
        <v>710</v>
      </c>
      <c r="B712" s="7" t="str">
        <f t="shared" si="186"/>
        <v>42801</v>
      </c>
      <c r="C712" s="8" t="s">
        <v>751</v>
      </c>
      <c r="D712" s="9" t="s">
        <v>758</v>
      </c>
      <c r="E712" s="7" t="str">
        <f>"朱荆聪"</f>
        <v>朱荆聪</v>
      </c>
      <c r="F712" s="7" t="str">
        <f t="shared" si="188"/>
        <v>男</v>
      </c>
      <c r="G712" s="10"/>
    </row>
    <row r="713" customHeight="1" spans="1:7">
      <c r="A713" s="7">
        <v>711</v>
      </c>
      <c r="B713" s="7" t="str">
        <f t="shared" si="186"/>
        <v>42801</v>
      </c>
      <c r="C713" s="8" t="s">
        <v>751</v>
      </c>
      <c r="D713" s="9" t="s">
        <v>759</v>
      </c>
      <c r="E713" s="7" t="str">
        <f>"徐冰洁"</f>
        <v>徐冰洁</v>
      </c>
      <c r="F713" s="7" t="str">
        <f t="shared" ref="F713:F716" si="189">"女"</f>
        <v>女</v>
      </c>
      <c r="G713" s="10"/>
    </row>
    <row r="714" customHeight="1" spans="1:7">
      <c r="A714" s="7">
        <v>712</v>
      </c>
      <c r="B714" s="7" t="str">
        <f t="shared" si="186"/>
        <v>42801</v>
      </c>
      <c r="C714" s="8" t="s">
        <v>751</v>
      </c>
      <c r="D714" s="9" t="s">
        <v>760</v>
      </c>
      <c r="E714" s="7" t="str">
        <f>"沈亚琪"</f>
        <v>沈亚琪</v>
      </c>
      <c r="F714" s="7" t="str">
        <f t="shared" si="189"/>
        <v>女</v>
      </c>
      <c r="G714" s="10"/>
    </row>
    <row r="715" customHeight="1" spans="1:7">
      <c r="A715" s="7">
        <v>713</v>
      </c>
      <c r="B715" s="7" t="str">
        <f t="shared" si="186"/>
        <v>42801</v>
      </c>
      <c r="C715" s="8" t="s">
        <v>751</v>
      </c>
      <c r="D715" s="9" t="s">
        <v>761</v>
      </c>
      <c r="E715" s="7" t="str">
        <f>"李申浩"</f>
        <v>李申浩</v>
      </c>
      <c r="F715" s="7" t="str">
        <f>"男"</f>
        <v>男</v>
      </c>
      <c r="G715" s="10"/>
    </row>
    <row r="716" customHeight="1" spans="1:7">
      <c r="A716" s="7">
        <v>714</v>
      </c>
      <c r="B716" s="7" t="str">
        <f t="shared" si="186"/>
        <v>42801</v>
      </c>
      <c r="C716" s="8" t="s">
        <v>751</v>
      </c>
      <c r="D716" s="9" t="s">
        <v>762</v>
      </c>
      <c r="E716" s="7" t="str">
        <f>"沈歆璐"</f>
        <v>沈歆璐</v>
      </c>
      <c r="F716" s="7" t="str">
        <f t="shared" si="189"/>
        <v>女</v>
      </c>
      <c r="G716" s="10"/>
    </row>
    <row r="717" customHeight="1" spans="1:7">
      <c r="A717" s="7">
        <v>715</v>
      </c>
      <c r="B717" s="7" t="str">
        <f t="shared" si="186"/>
        <v>42801</v>
      </c>
      <c r="C717" s="8" t="s">
        <v>751</v>
      </c>
      <c r="D717" s="9" t="s">
        <v>763</v>
      </c>
      <c r="E717" s="7" t="str">
        <f>"王学贵"</f>
        <v>王学贵</v>
      </c>
      <c r="F717" s="7" t="str">
        <f>"男"</f>
        <v>男</v>
      </c>
      <c r="G717" s="10"/>
    </row>
    <row r="718" customHeight="1" spans="1:7">
      <c r="A718" s="7">
        <v>716</v>
      </c>
      <c r="B718" s="7" t="str">
        <f t="shared" si="186"/>
        <v>42801</v>
      </c>
      <c r="C718" s="8" t="s">
        <v>751</v>
      </c>
      <c r="D718" s="9" t="s">
        <v>764</v>
      </c>
      <c r="E718" s="7" t="str">
        <f>"钟莎莎"</f>
        <v>钟莎莎</v>
      </c>
      <c r="F718" s="7" t="str">
        <f t="shared" ref="F718:F721" si="190">"女"</f>
        <v>女</v>
      </c>
      <c r="G718" s="10"/>
    </row>
    <row r="719" customHeight="1" spans="1:7">
      <c r="A719" s="7">
        <v>717</v>
      </c>
      <c r="B719" s="7" t="str">
        <f t="shared" si="186"/>
        <v>42801</v>
      </c>
      <c r="C719" s="8" t="s">
        <v>751</v>
      </c>
      <c r="D719" s="9" t="s">
        <v>765</v>
      </c>
      <c r="E719" s="7" t="str">
        <f>"王钰婵"</f>
        <v>王钰婵</v>
      </c>
      <c r="F719" s="7" t="str">
        <f t="shared" si="190"/>
        <v>女</v>
      </c>
      <c r="G719" s="10"/>
    </row>
    <row r="720" customHeight="1" spans="1:7">
      <c r="A720" s="7">
        <v>718</v>
      </c>
      <c r="B720" s="7" t="str">
        <f t="shared" si="186"/>
        <v>42801</v>
      </c>
      <c r="C720" s="8" t="s">
        <v>751</v>
      </c>
      <c r="D720" s="9" t="s">
        <v>766</v>
      </c>
      <c r="E720" s="7" t="str">
        <f>"张书萱"</f>
        <v>张书萱</v>
      </c>
      <c r="F720" s="7" t="str">
        <f t="shared" si="190"/>
        <v>女</v>
      </c>
      <c r="G720" s="10"/>
    </row>
    <row r="721" customHeight="1" spans="1:7">
      <c r="A721" s="7">
        <v>719</v>
      </c>
      <c r="B721" s="7" t="str">
        <f t="shared" si="186"/>
        <v>42801</v>
      </c>
      <c r="C721" s="8" t="s">
        <v>751</v>
      </c>
      <c r="D721" s="9" t="s">
        <v>767</v>
      </c>
      <c r="E721" s="7" t="str">
        <f>"李钰晨"</f>
        <v>李钰晨</v>
      </c>
      <c r="F721" s="7" t="str">
        <f t="shared" si="190"/>
        <v>女</v>
      </c>
      <c r="G721" s="10"/>
    </row>
    <row r="722" customHeight="1" spans="1:7">
      <c r="A722" s="7">
        <v>720</v>
      </c>
      <c r="B722" s="7" t="str">
        <f t="shared" si="186"/>
        <v>42801</v>
      </c>
      <c r="C722" s="8" t="s">
        <v>751</v>
      </c>
      <c r="D722" s="9" t="s">
        <v>768</v>
      </c>
      <c r="E722" s="7" t="str">
        <f>"孔令镜"</f>
        <v>孔令镜</v>
      </c>
      <c r="F722" s="7" t="str">
        <f t="shared" ref="F722:F726" si="191">"男"</f>
        <v>男</v>
      </c>
      <c r="G722" s="10"/>
    </row>
    <row r="723" customHeight="1" spans="1:7">
      <c r="A723" s="7">
        <v>721</v>
      </c>
      <c r="B723" s="7" t="str">
        <f t="shared" si="186"/>
        <v>42801</v>
      </c>
      <c r="C723" s="8" t="s">
        <v>751</v>
      </c>
      <c r="D723" s="9" t="s">
        <v>769</v>
      </c>
      <c r="E723" s="7" t="str">
        <f>"袁路珈"</f>
        <v>袁路珈</v>
      </c>
      <c r="F723" s="7" t="str">
        <f t="shared" ref="F723:F732" si="192">"女"</f>
        <v>女</v>
      </c>
      <c r="G723" s="10"/>
    </row>
    <row r="724" customHeight="1" spans="1:7">
      <c r="A724" s="7">
        <v>722</v>
      </c>
      <c r="B724" s="7" t="str">
        <f t="shared" si="186"/>
        <v>42801</v>
      </c>
      <c r="C724" s="8" t="s">
        <v>751</v>
      </c>
      <c r="D724" s="9" t="s">
        <v>770</v>
      </c>
      <c r="E724" s="7" t="str">
        <f>"曹大豪"</f>
        <v>曹大豪</v>
      </c>
      <c r="F724" s="7" t="str">
        <f t="shared" si="191"/>
        <v>男</v>
      </c>
      <c r="G724" s="10"/>
    </row>
    <row r="725" customHeight="1" spans="1:7">
      <c r="A725" s="7">
        <v>723</v>
      </c>
      <c r="B725" s="7" t="str">
        <f t="shared" si="186"/>
        <v>42801</v>
      </c>
      <c r="C725" s="8" t="s">
        <v>751</v>
      </c>
      <c r="D725" s="9" t="s">
        <v>771</v>
      </c>
      <c r="E725" s="7" t="str">
        <f>"李唐"</f>
        <v>李唐</v>
      </c>
      <c r="F725" s="7" t="str">
        <f t="shared" si="192"/>
        <v>女</v>
      </c>
      <c r="G725" s="10"/>
    </row>
    <row r="726" customHeight="1" spans="1:7">
      <c r="A726" s="7">
        <v>724</v>
      </c>
      <c r="B726" s="7" t="str">
        <f t="shared" si="186"/>
        <v>42801</v>
      </c>
      <c r="C726" s="8" t="s">
        <v>751</v>
      </c>
      <c r="D726" s="9" t="s">
        <v>772</v>
      </c>
      <c r="E726" s="7" t="str">
        <f>"刘吕威"</f>
        <v>刘吕威</v>
      </c>
      <c r="F726" s="7" t="str">
        <f t="shared" si="191"/>
        <v>男</v>
      </c>
      <c r="G726" s="10"/>
    </row>
    <row r="727" customHeight="1" spans="1:7">
      <c r="A727" s="7">
        <v>725</v>
      </c>
      <c r="B727" s="7" t="str">
        <f t="shared" si="186"/>
        <v>42801</v>
      </c>
      <c r="C727" s="8" t="s">
        <v>751</v>
      </c>
      <c r="D727" s="9" t="s">
        <v>773</v>
      </c>
      <c r="E727" s="7" t="str">
        <f>"董玥"</f>
        <v>董玥</v>
      </c>
      <c r="F727" s="7" t="str">
        <f t="shared" si="192"/>
        <v>女</v>
      </c>
      <c r="G727" s="10"/>
    </row>
    <row r="728" customHeight="1" spans="1:7">
      <c r="A728" s="7">
        <v>726</v>
      </c>
      <c r="B728" s="7" t="str">
        <f t="shared" si="186"/>
        <v>42801</v>
      </c>
      <c r="C728" s="8" t="s">
        <v>751</v>
      </c>
      <c r="D728" s="9" t="s">
        <v>774</v>
      </c>
      <c r="E728" s="7" t="str">
        <f>"李莉枝"</f>
        <v>李莉枝</v>
      </c>
      <c r="F728" s="7" t="str">
        <f t="shared" si="192"/>
        <v>女</v>
      </c>
      <c r="G728" s="10"/>
    </row>
    <row r="729" customHeight="1" spans="1:7">
      <c r="A729" s="7">
        <v>727</v>
      </c>
      <c r="B729" s="7" t="str">
        <f t="shared" si="186"/>
        <v>42801</v>
      </c>
      <c r="C729" s="8" t="s">
        <v>751</v>
      </c>
      <c r="D729" s="9" t="s">
        <v>775</v>
      </c>
      <c r="E729" s="7" t="str">
        <f>"张胜男"</f>
        <v>张胜男</v>
      </c>
      <c r="F729" s="7" t="str">
        <f t="shared" si="192"/>
        <v>女</v>
      </c>
      <c r="G729" s="10"/>
    </row>
    <row r="730" customHeight="1" spans="1:7">
      <c r="A730" s="7">
        <v>728</v>
      </c>
      <c r="B730" s="7" t="str">
        <f t="shared" si="186"/>
        <v>42801</v>
      </c>
      <c r="C730" s="8" t="s">
        <v>751</v>
      </c>
      <c r="D730" s="9" t="s">
        <v>776</v>
      </c>
      <c r="E730" s="7" t="str">
        <f>"占薇薇"</f>
        <v>占薇薇</v>
      </c>
      <c r="F730" s="7" t="str">
        <f t="shared" si="192"/>
        <v>女</v>
      </c>
      <c r="G730" s="10"/>
    </row>
    <row r="731" customHeight="1" spans="1:7">
      <c r="A731" s="7">
        <v>729</v>
      </c>
      <c r="B731" s="7" t="str">
        <f t="shared" si="186"/>
        <v>42801</v>
      </c>
      <c r="C731" s="8" t="s">
        <v>751</v>
      </c>
      <c r="D731" s="9" t="s">
        <v>777</v>
      </c>
      <c r="E731" s="7" t="str">
        <f>"谭钦容"</f>
        <v>谭钦容</v>
      </c>
      <c r="F731" s="7" t="str">
        <f t="shared" si="192"/>
        <v>女</v>
      </c>
      <c r="G731" s="10"/>
    </row>
    <row r="732" customHeight="1" spans="1:7">
      <c r="A732" s="7">
        <v>730</v>
      </c>
      <c r="B732" s="7" t="str">
        <f t="shared" si="186"/>
        <v>42801</v>
      </c>
      <c r="C732" s="8" t="s">
        <v>751</v>
      </c>
      <c r="D732" s="9" t="s">
        <v>778</v>
      </c>
      <c r="E732" s="7" t="str">
        <f>"郭悦"</f>
        <v>郭悦</v>
      </c>
      <c r="F732" s="7" t="str">
        <f t="shared" si="192"/>
        <v>女</v>
      </c>
      <c r="G732" s="10"/>
    </row>
    <row r="733" customHeight="1" spans="1:7">
      <c r="A733" s="7">
        <v>731</v>
      </c>
      <c r="B733" s="7" t="str">
        <f t="shared" si="186"/>
        <v>42801</v>
      </c>
      <c r="C733" s="8" t="s">
        <v>751</v>
      </c>
      <c r="D733" s="9" t="s">
        <v>779</v>
      </c>
      <c r="E733" s="7" t="str">
        <f>"张准"</f>
        <v>张准</v>
      </c>
      <c r="F733" s="7" t="str">
        <f>"男"</f>
        <v>男</v>
      </c>
      <c r="G733" s="10"/>
    </row>
    <row r="734" customHeight="1" spans="1:7">
      <c r="A734" s="7">
        <v>732</v>
      </c>
      <c r="B734" s="7" t="str">
        <f t="shared" si="186"/>
        <v>42801</v>
      </c>
      <c r="C734" s="8" t="s">
        <v>751</v>
      </c>
      <c r="D734" s="9" t="s">
        <v>780</v>
      </c>
      <c r="E734" s="7" t="str">
        <f>"黎健雄"</f>
        <v>黎健雄</v>
      </c>
      <c r="F734" s="7" t="str">
        <f t="shared" ref="F734:F753" si="193">"女"</f>
        <v>女</v>
      </c>
      <c r="G734" s="10"/>
    </row>
    <row r="735" customHeight="1" spans="1:7">
      <c r="A735" s="7">
        <v>733</v>
      </c>
      <c r="B735" s="7" t="str">
        <f t="shared" si="186"/>
        <v>42801</v>
      </c>
      <c r="C735" s="8" t="s">
        <v>751</v>
      </c>
      <c r="D735" s="9" t="s">
        <v>781</v>
      </c>
      <c r="E735" s="7" t="str">
        <f>"王佳琦"</f>
        <v>王佳琦</v>
      </c>
      <c r="F735" s="7" t="str">
        <f t="shared" si="193"/>
        <v>女</v>
      </c>
      <c r="G735" s="10"/>
    </row>
    <row r="736" customHeight="1" spans="1:7">
      <c r="A736" s="7">
        <v>734</v>
      </c>
      <c r="B736" s="7" t="str">
        <f t="shared" si="186"/>
        <v>42801</v>
      </c>
      <c r="C736" s="8" t="s">
        <v>751</v>
      </c>
      <c r="D736" s="9" t="s">
        <v>782</v>
      </c>
      <c r="E736" s="7" t="str">
        <f>"杨荣"</f>
        <v>杨荣</v>
      </c>
      <c r="F736" s="7" t="str">
        <f t="shared" si="193"/>
        <v>女</v>
      </c>
      <c r="G736" s="10"/>
    </row>
    <row r="737" customHeight="1" spans="1:7">
      <c r="A737" s="7">
        <v>735</v>
      </c>
      <c r="B737" s="7" t="str">
        <f t="shared" si="186"/>
        <v>42801</v>
      </c>
      <c r="C737" s="8" t="s">
        <v>751</v>
      </c>
      <c r="D737" s="9" t="s">
        <v>783</v>
      </c>
      <c r="E737" s="7" t="str">
        <f>"匡宇威"</f>
        <v>匡宇威</v>
      </c>
      <c r="F737" s="7" t="str">
        <f t="shared" si="193"/>
        <v>女</v>
      </c>
      <c r="G737" s="10"/>
    </row>
    <row r="738" customHeight="1" spans="1:7">
      <c r="A738" s="7">
        <v>736</v>
      </c>
      <c r="B738" s="7" t="str">
        <f t="shared" si="186"/>
        <v>42801</v>
      </c>
      <c r="C738" s="8" t="s">
        <v>751</v>
      </c>
      <c r="D738" s="9" t="s">
        <v>784</v>
      </c>
      <c r="E738" s="7" t="str">
        <f>"张李"</f>
        <v>张李</v>
      </c>
      <c r="F738" s="7" t="str">
        <f t="shared" si="193"/>
        <v>女</v>
      </c>
      <c r="G738" s="10"/>
    </row>
    <row r="739" customHeight="1" spans="1:7">
      <c r="A739" s="7">
        <v>737</v>
      </c>
      <c r="B739" s="7" t="str">
        <f t="shared" si="186"/>
        <v>42801</v>
      </c>
      <c r="C739" s="8" t="s">
        <v>751</v>
      </c>
      <c r="D739" s="9" t="s">
        <v>785</v>
      </c>
      <c r="E739" s="7" t="str">
        <f>"邹笑寒"</f>
        <v>邹笑寒</v>
      </c>
      <c r="F739" s="7" t="str">
        <f t="shared" si="193"/>
        <v>女</v>
      </c>
      <c r="G739" s="10"/>
    </row>
    <row r="740" customHeight="1" spans="1:7">
      <c r="A740" s="7">
        <v>738</v>
      </c>
      <c r="B740" s="7" t="str">
        <f t="shared" si="186"/>
        <v>42801</v>
      </c>
      <c r="C740" s="8" t="s">
        <v>751</v>
      </c>
      <c r="D740" s="9" t="s">
        <v>786</v>
      </c>
      <c r="E740" s="7" t="str">
        <f>"范舒文"</f>
        <v>范舒文</v>
      </c>
      <c r="F740" s="7" t="str">
        <f t="shared" si="193"/>
        <v>女</v>
      </c>
      <c r="G740" s="10"/>
    </row>
    <row r="741" customHeight="1" spans="1:7">
      <c r="A741" s="7">
        <v>739</v>
      </c>
      <c r="B741" s="7" t="str">
        <f t="shared" si="186"/>
        <v>42801</v>
      </c>
      <c r="C741" s="8" t="s">
        <v>751</v>
      </c>
      <c r="D741" s="9" t="s">
        <v>787</v>
      </c>
      <c r="E741" s="7" t="str">
        <f>"褚杨锋"</f>
        <v>褚杨锋</v>
      </c>
      <c r="F741" s="7" t="str">
        <f t="shared" si="193"/>
        <v>女</v>
      </c>
      <c r="G741" s="10"/>
    </row>
    <row r="742" customHeight="1" spans="1:7">
      <c r="A742" s="7">
        <v>740</v>
      </c>
      <c r="B742" s="7" t="str">
        <f t="shared" si="186"/>
        <v>42801</v>
      </c>
      <c r="C742" s="8" t="s">
        <v>751</v>
      </c>
      <c r="D742" s="9" t="s">
        <v>788</v>
      </c>
      <c r="E742" s="7" t="str">
        <f>"方智祺"</f>
        <v>方智祺</v>
      </c>
      <c r="F742" s="7" t="str">
        <f t="shared" si="193"/>
        <v>女</v>
      </c>
      <c r="G742" s="10"/>
    </row>
    <row r="743" customHeight="1" spans="1:7">
      <c r="A743" s="7">
        <v>741</v>
      </c>
      <c r="B743" s="7" t="str">
        <f t="shared" si="186"/>
        <v>42801</v>
      </c>
      <c r="C743" s="8" t="s">
        <v>751</v>
      </c>
      <c r="D743" s="9" t="s">
        <v>789</v>
      </c>
      <c r="E743" s="7" t="str">
        <f>"袁晓敏"</f>
        <v>袁晓敏</v>
      </c>
      <c r="F743" s="7" t="str">
        <f t="shared" si="193"/>
        <v>女</v>
      </c>
      <c r="G743" s="10"/>
    </row>
    <row r="744" customHeight="1" spans="1:7">
      <c r="A744" s="7">
        <v>742</v>
      </c>
      <c r="B744" s="7" t="str">
        <f t="shared" si="186"/>
        <v>42801</v>
      </c>
      <c r="C744" s="8" t="s">
        <v>751</v>
      </c>
      <c r="D744" s="9" t="s">
        <v>790</v>
      </c>
      <c r="E744" s="7" t="str">
        <f>"彭春兰"</f>
        <v>彭春兰</v>
      </c>
      <c r="F744" s="7" t="str">
        <f t="shared" si="193"/>
        <v>女</v>
      </c>
      <c r="G744" s="10"/>
    </row>
    <row r="745" customHeight="1" spans="1:7">
      <c r="A745" s="7">
        <v>743</v>
      </c>
      <c r="B745" s="7" t="str">
        <f t="shared" si="186"/>
        <v>42801</v>
      </c>
      <c r="C745" s="8" t="s">
        <v>751</v>
      </c>
      <c r="D745" s="9" t="s">
        <v>791</v>
      </c>
      <c r="E745" s="7" t="str">
        <f>"高奂云"</f>
        <v>高奂云</v>
      </c>
      <c r="F745" s="7" t="str">
        <f t="shared" si="193"/>
        <v>女</v>
      </c>
      <c r="G745" s="10"/>
    </row>
    <row r="746" customHeight="1" spans="1:7">
      <c r="A746" s="7">
        <v>744</v>
      </c>
      <c r="B746" s="7" t="str">
        <f t="shared" si="186"/>
        <v>42801</v>
      </c>
      <c r="C746" s="8" t="s">
        <v>751</v>
      </c>
      <c r="D746" s="9" t="s">
        <v>792</v>
      </c>
      <c r="E746" s="7" t="str">
        <f>"邓小钇"</f>
        <v>邓小钇</v>
      </c>
      <c r="F746" s="7" t="str">
        <f t="shared" si="193"/>
        <v>女</v>
      </c>
      <c r="G746" s="10"/>
    </row>
    <row r="747" customHeight="1" spans="1:7">
      <c r="A747" s="7">
        <v>745</v>
      </c>
      <c r="B747" s="7" t="str">
        <f t="shared" si="186"/>
        <v>42801</v>
      </c>
      <c r="C747" s="8" t="s">
        <v>751</v>
      </c>
      <c r="D747" s="9" t="s">
        <v>793</v>
      </c>
      <c r="E747" s="7" t="str">
        <f>"朱玉玲"</f>
        <v>朱玉玲</v>
      </c>
      <c r="F747" s="7" t="str">
        <f t="shared" si="193"/>
        <v>女</v>
      </c>
      <c r="G747" s="10"/>
    </row>
    <row r="748" customHeight="1" spans="1:7">
      <c r="A748" s="7">
        <v>746</v>
      </c>
      <c r="B748" s="7" t="str">
        <f t="shared" si="186"/>
        <v>42801</v>
      </c>
      <c r="C748" s="8" t="s">
        <v>751</v>
      </c>
      <c r="D748" s="9" t="s">
        <v>794</v>
      </c>
      <c r="E748" s="7" t="str">
        <f>"娄倩"</f>
        <v>娄倩</v>
      </c>
      <c r="F748" s="7" t="str">
        <f t="shared" si="193"/>
        <v>女</v>
      </c>
      <c r="G748" s="10"/>
    </row>
    <row r="749" customHeight="1" spans="1:7">
      <c r="A749" s="7">
        <v>747</v>
      </c>
      <c r="B749" s="7" t="str">
        <f t="shared" si="186"/>
        <v>42801</v>
      </c>
      <c r="C749" s="8" t="s">
        <v>751</v>
      </c>
      <c r="D749" s="9" t="s">
        <v>795</v>
      </c>
      <c r="E749" s="7" t="str">
        <f>"温含梅"</f>
        <v>温含梅</v>
      </c>
      <c r="F749" s="7" t="str">
        <f t="shared" si="193"/>
        <v>女</v>
      </c>
      <c r="G749" s="10"/>
    </row>
    <row r="750" customHeight="1" spans="1:7">
      <c r="A750" s="7">
        <v>748</v>
      </c>
      <c r="B750" s="7" t="str">
        <f t="shared" si="186"/>
        <v>42801</v>
      </c>
      <c r="C750" s="8" t="s">
        <v>751</v>
      </c>
      <c r="D750" s="9" t="s">
        <v>796</v>
      </c>
      <c r="E750" s="7" t="str">
        <f>"杨柳青"</f>
        <v>杨柳青</v>
      </c>
      <c r="F750" s="7" t="str">
        <f t="shared" si="193"/>
        <v>女</v>
      </c>
      <c r="G750" s="10"/>
    </row>
    <row r="751" customHeight="1" spans="1:7">
      <c r="A751" s="7">
        <v>749</v>
      </c>
      <c r="B751" s="7" t="str">
        <f t="shared" si="186"/>
        <v>42801</v>
      </c>
      <c r="C751" s="8" t="s">
        <v>751</v>
      </c>
      <c r="D751" s="9" t="s">
        <v>797</v>
      </c>
      <c r="E751" s="7" t="str">
        <f>"张珂"</f>
        <v>张珂</v>
      </c>
      <c r="F751" s="7" t="str">
        <f t="shared" si="193"/>
        <v>女</v>
      </c>
      <c r="G751" s="10"/>
    </row>
    <row r="752" customHeight="1" spans="1:7">
      <c r="A752" s="7">
        <v>750</v>
      </c>
      <c r="B752" s="7" t="str">
        <f t="shared" si="186"/>
        <v>42801</v>
      </c>
      <c r="C752" s="8" t="s">
        <v>751</v>
      </c>
      <c r="D752" s="9" t="s">
        <v>798</v>
      </c>
      <c r="E752" s="7" t="str">
        <f>"曹红波"</f>
        <v>曹红波</v>
      </c>
      <c r="F752" s="7" t="str">
        <f t="shared" si="193"/>
        <v>女</v>
      </c>
      <c r="G752" s="10"/>
    </row>
    <row r="753" customHeight="1" spans="1:7">
      <c r="A753" s="7">
        <v>751</v>
      </c>
      <c r="B753" s="7" t="str">
        <f t="shared" si="186"/>
        <v>42801</v>
      </c>
      <c r="C753" s="8" t="s">
        <v>751</v>
      </c>
      <c r="D753" s="9" t="s">
        <v>799</v>
      </c>
      <c r="E753" s="7" t="str">
        <f>"黄晨"</f>
        <v>黄晨</v>
      </c>
      <c r="F753" s="7" t="str">
        <f t="shared" si="193"/>
        <v>女</v>
      </c>
      <c r="G753" s="10"/>
    </row>
    <row r="754" customHeight="1" spans="1:7">
      <c r="A754" s="7">
        <v>752</v>
      </c>
      <c r="B754" s="7" t="str">
        <f t="shared" si="186"/>
        <v>42801</v>
      </c>
      <c r="C754" s="8" t="s">
        <v>751</v>
      </c>
      <c r="D754" s="9" t="s">
        <v>800</v>
      </c>
      <c r="E754" s="7" t="str">
        <f>"李育杭"</f>
        <v>李育杭</v>
      </c>
      <c r="F754" s="7" t="str">
        <f t="shared" ref="F754:F759" si="194">"男"</f>
        <v>男</v>
      </c>
      <c r="G754" s="10"/>
    </row>
    <row r="755" customHeight="1" spans="1:7">
      <c r="A755" s="7">
        <v>753</v>
      </c>
      <c r="B755" s="7" t="str">
        <f t="shared" si="186"/>
        <v>42801</v>
      </c>
      <c r="C755" s="8" t="s">
        <v>751</v>
      </c>
      <c r="D755" s="9" t="s">
        <v>801</v>
      </c>
      <c r="E755" s="7" t="str">
        <f>"朱丙清"</f>
        <v>朱丙清</v>
      </c>
      <c r="F755" s="7" t="str">
        <f t="shared" ref="F755:F758" si="195">"女"</f>
        <v>女</v>
      </c>
      <c r="G755" s="10"/>
    </row>
    <row r="756" customHeight="1" spans="1:7">
      <c r="A756" s="7">
        <v>754</v>
      </c>
      <c r="B756" s="7" t="str">
        <f t="shared" si="186"/>
        <v>42801</v>
      </c>
      <c r="C756" s="8" t="s">
        <v>751</v>
      </c>
      <c r="D756" s="9" t="s">
        <v>802</v>
      </c>
      <c r="E756" s="7" t="str">
        <f>"郝光东"</f>
        <v>郝光东</v>
      </c>
      <c r="F756" s="7" t="str">
        <f t="shared" si="194"/>
        <v>男</v>
      </c>
      <c r="G756" s="10"/>
    </row>
    <row r="757" customHeight="1" spans="1:7">
      <c r="A757" s="7">
        <v>755</v>
      </c>
      <c r="B757" s="7" t="str">
        <f t="shared" si="186"/>
        <v>42801</v>
      </c>
      <c r="C757" s="8" t="s">
        <v>751</v>
      </c>
      <c r="D757" s="9" t="s">
        <v>803</v>
      </c>
      <c r="E757" s="7" t="str">
        <f>"李思思"</f>
        <v>李思思</v>
      </c>
      <c r="F757" s="7" t="str">
        <f t="shared" si="195"/>
        <v>女</v>
      </c>
      <c r="G757" s="10"/>
    </row>
    <row r="758" customHeight="1" spans="1:7">
      <c r="A758" s="7">
        <v>756</v>
      </c>
      <c r="B758" s="7" t="str">
        <f t="shared" si="186"/>
        <v>42801</v>
      </c>
      <c r="C758" s="8" t="s">
        <v>751</v>
      </c>
      <c r="D758" s="9" t="s">
        <v>804</v>
      </c>
      <c r="E758" s="7" t="str">
        <f>"马梦甜"</f>
        <v>马梦甜</v>
      </c>
      <c r="F758" s="7" t="str">
        <f t="shared" si="195"/>
        <v>女</v>
      </c>
      <c r="G758" s="10"/>
    </row>
    <row r="759" customHeight="1" spans="1:7">
      <c r="A759" s="7">
        <v>757</v>
      </c>
      <c r="B759" s="7" t="str">
        <f t="shared" si="186"/>
        <v>42801</v>
      </c>
      <c r="C759" s="8" t="s">
        <v>751</v>
      </c>
      <c r="D759" s="9" t="s">
        <v>805</v>
      </c>
      <c r="E759" s="7" t="str">
        <f>"杨谷"</f>
        <v>杨谷</v>
      </c>
      <c r="F759" s="7" t="str">
        <f t="shared" si="194"/>
        <v>男</v>
      </c>
      <c r="G759" s="10"/>
    </row>
    <row r="760" customHeight="1" spans="1:7">
      <c r="A760" s="7">
        <v>758</v>
      </c>
      <c r="B760" s="7" t="str">
        <f t="shared" ref="B760:B790" si="196">"42901"</f>
        <v>42901</v>
      </c>
      <c r="C760" s="8" t="s">
        <v>806</v>
      </c>
      <c r="D760" s="9" t="s">
        <v>807</v>
      </c>
      <c r="E760" s="7" t="str">
        <f>"张诗琪"</f>
        <v>张诗琪</v>
      </c>
      <c r="F760" s="7" t="str">
        <f t="shared" ref="F760:F764" si="197">"女"</f>
        <v>女</v>
      </c>
      <c r="G760" s="10"/>
    </row>
    <row r="761" customHeight="1" spans="1:7">
      <c r="A761" s="7">
        <v>759</v>
      </c>
      <c r="B761" s="7" t="str">
        <f t="shared" si="196"/>
        <v>42901</v>
      </c>
      <c r="C761" s="8" t="s">
        <v>806</v>
      </c>
      <c r="D761" s="9" t="s">
        <v>808</v>
      </c>
      <c r="E761" s="7" t="str">
        <f>"高雯卓"</f>
        <v>高雯卓</v>
      </c>
      <c r="F761" s="7" t="str">
        <f t="shared" si="197"/>
        <v>女</v>
      </c>
      <c r="G761" s="10"/>
    </row>
    <row r="762" customHeight="1" spans="1:7">
      <c r="A762" s="7">
        <v>760</v>
      </c>
      <c r="B762" s="7" t="str">
        <f t="shared" si="196"/>
        <v>42901</v>
      </c>
      <c r="C762" s="8" t="s">
        <v>806</v>
      </c>
      <c r="D762" s="9" t="s">
        <v>809</v>
      </c>
      <c r="E762" s="7" t="str">
        <f>"李强强"</f>
        <v>李强强</v>
      </c>
      <c r="F762" s="7" t="str">
        <f>"男"</f>
        <v>男</v>
      </c>
      <c r="G762" s="10"/>
    </row>
    <row r="763" customHeight="1" spans="1:7">
      <c r="A763" s="7">
        <v>761</v>
      </c>
      <c r="B763" s="7" t="str">
        <f t="shared" si="196"/>
        <v>42901</v>
      </c>
      <c r="C763" s="8" t="s">
        <v>806</v>
      </c>
      <c r="D763" s="9" t="s">
        <v>810</v>
      </c>
      <c r="E763" s="7" t="str">
        <f>"郭琼雯"</f>
        <v>郭琼雯</v>
      </c>
      <c r="F763" s="7" t="str">
        <f t="shared" si="197"/>
        <v>女</v>
      </c>
      <c r="G763" s="10"/>
    </row>
    <row r="764" customHeight="1" spans="1:7">
      <c r="A764" s="7">
        <v>762</v>
      </c>
      <c r="B764" s="7" t="str">
        <f t="shared" si="196"/>
        <v>42901</v>
      </c>
      <c r="C764" s="8" t="s">
        <v>806</v>
      </c>
      <c r="D764" s="9" t="s">
        <v>811</v>
      </c>
      <c r="E764" s="7" t="str">
        <f>"陈雨"</f>
        <v>陈雨</v>
      </c>
      <c r="F764" s="7" t="str">
        <f t="shared" si="197"/>
        <v>女</v>
      </c>
      <c r="G764" s="10"/>
    </row>
    <row r="765" customHeight="1" spans="1:7">
      <c r="A765" s="7">
        <v>763</v>
      </c>
      <c r="B765" s="7" t="str">
        <f t="shared" si="196"/>
        <v>42901</v>
      </c>
      <c r="C765" s="8" t="s">
        <v>806</v>
      </c>
      <c r="D765" s="9" t="s">
        <v>812</v>
      </c>
      <c r="E765" s="7" t="str">
        <f>"李俊辉"</f>
        <v>李俊辉</v>
      </c>
      <c r="F765" s="7" t="str">
        <f>"男"</f>
        <v>男</v>
      </c>
      <c r="G765" s="10"/>
    </row>
    <row r="766" customHeight="1" spans="1:7">
      <c r="A766" s="7">
        <v>764</v>
      </c>
      <c r="B766" s="7" t="str">
        <f t="shared" si="196"/>
        <v>42901</v>
      </c>
      <c r="C766" s="8" t="s">
        <v>806</v>
      </c>
      <c r="D766" s="9" t="s">
        <v>813</v>
      </c>
      <c r="E766" s="7" t="str">
        <f>"蒋春燕"</f>
        <v>蒋春燕</v>
      </c>
      <c r="F766" s="7" t="str">
        <f t="shared" ref="F766:F771" si="198">"女"</f>
        <v>女</v>
      </c>
      <c r="G766" s="10"/>
    </row>
    <row r="767" customHeight="1" spans="1:7">
      <c r="A767" s="7">
        <v>765</v>
      </c>
      <c r="B767" s="7" t="str">
        <f t="shared" si="196"/>
        <v>42901</v>
      </c>
      <c r="C767" s="8" t="s">
        <v>806</v>
      </c>
      <c r="D767" s="9" t="s">
        <v>814</v>
      </c>
      <c r="E767" s="7" t="str">
        <f>"于芳"</f>
        <v>于芳</v>
      </c>
      <c r="F767" s="7" t="str">
        <f t="shared" si="198"/>
        <v>女</v>
      </c>
      <c r="G767" s="10"/>
    </row>
    <row r="768" customHeight="1" spans="1:7">
      <c r="A768" s="7">
        <v>766</v>
      </c>
      <c r="B768" s="7" t="str">
        <f t="shared" si="196"/>
        <v>42901</v>
      </c>
      <c r="C768" s="8" t="s">
        <v>806</v>
      </c>
      <c r="D768" s="9" t="s">
        <v>815</v>
      </c>
      <c r="E768" s="7" t="str">
        <f>"郭文静"</f>
        <v>郭文静</v>
      </c>
      <c r="F768" s="7" t="str">
        <f t="shared" si="198"/>
        <v>女</v>
      </c>
      <c r="G768" s="10"/>
    </row>
    <row r="769" customHeight="1" spans="1:7">
      <c r="A769" s="7">
        <v>767</v>
      </c>
      <c r="B769" s="7" t="str">
        <f t="shared" si="196"/>
        <v>42901</v>
      </c>
      <c r="C769" s="8" t="s">
        <v>806</v>
      </c>
      <c r="D769" s="9" t="s">
        <v>816</v>
      </c>
      <c r="E769" s="7" t="str">
        <f>"周娟"</f>
        <v>周娟</v>
      </c>
      <c r="F769" s="7" t="str">
        <f t="shared" si="198"/>
        <v>女</v>
      </c>
      <c r="G769" s="10"/>
    </row>
    <row r="770" customHeight="1" spans="1:7">
      <c r="A770" s="7">
        <v>768</v>
      </c>
      <c r="B770" s="7" t="str">
        <f t="shared" si="196"/>
        <v>42901</v>
      </c>
      <c r="C770" s="8" t="s">
        <v>806</v>
      </c>
      <c r="D770" s="9" t="s">
        <v>817</v>
      </c>
      <c r="E770" s="7" t="str">
        <f>"万茜柔"</f>
        <v>万茜柔</v>
      </c>
      <c r="F770" s="7" t="str">
        <f t="shared" si="198"/>
        <v>女</v>
      </c>
      <c r="G770" s="10"/>
    </row>
    <row r="771" customHeight="1" spans="1:7">
      <c r="A771" s="7">
        <v>769</v>
      </c>
      <c r="B771" s="7" t="str">
        <f t="shared" si="196"/>
        <v>42901</v>
      </c>
      <c r="C771" s="8" t="s">
        <v>806</v>
      </c>
      <c r="D771" s="9" t="s">
        <v>818</v>
      </c>
      <c r="E771" s="7" t="str">
        <f>"宋雨"</f>
        <v>宋雨</v>
      </c>
      <c r="F771" s="7" t="str">
        <f t="shared" si="198"/>
        <v>女</v>
      </c>
      <c r="G771" s="10"/>
    </row>
    <row r="772" customHeight="1" spans="1:7">
      <c r="A772" s="7">
        <v>770</v>
      </c>
      <c r="B772" s="7" t="str">
        <f t="shared" si="196"/>
        <v>42901</v>
      </c>
      <c r="C772" s="8" t="s">
        <v>806</v>
      </c>
      <c r="D772" s="9" t="s">
        <v>819</v>
      </c>
      <c r="E772" s="7" t="str">
        <f>"涂文"</f>
        <v>涂文</v>
      </c>
      <c r="F772" s="7" t="str">
        <f t="shared" ref="F772:F774" si="199">"男"</f>
        <v>男</v>
      </c>
      <c r="G772" s="10"/>
    </row>
    <row r="773" customHeight="1" spans="1:7">
      <c r="A773" s="7">
        <v>771</v>
      </c>
      <c r="B773" s="7" t="str">
        <f t="shared" si="196"/>
        <v>42901</v>
      </c>
      <c r="C773" s="8" t="s">
        <v>806</v>
      </c>
      <c r="D773" s="9" t="s">
        <v>820</v>
      </c>
      <c r="E773" s="7" t="str">
        <f>"王光宇"</f>
        <v>王光宇</v>
      </c>
      <c r="F773" s="7" t="str">
        <f t="shared" si="199"/>
        <v>男</v>
      </c>
      <c r="G773" s="10"/>
    </row>
    <row r="774" customHeight="1" spans="1:7">
      <c r="A774" s="7">
        <v>772</v>
      </c>
      <c r="B774" s="7" t="str">
        <f t="shared" si="196"/>
        <v>42901</v>
      </c>
      <c r="C774" s="8" t="s">
        <v>806</v>
      </c>
      <c r="D774" s="9" t="s">
        <v>821</v>
      </c>
      <c r="E774" s="7" t="str">
        <f>"范国建"</f>
        <v>范国建</v>
      </c>
      <c r="F774" s="7" t="str">
        <f t="shared" si="199"/>
        <v>男</v>
      </c>
      <c r="G774" s="10"/>
    </row>
    <row r="775" customHeight="1" spans="1:7">
      <c r="A775" s="7">
        <v>773</v>
      </c>
      <c r="B775" s="7" t="str">
        <f t="shared" si="196"/>
        <v>42901</v>
      </c>
      <c r="C775" s="8" t="s">
        <v>806</v>
      </c>
      <c r="D775" s="9" t="s">
        <v>822</v>
      </c>
      <c r="E775" s="7" t="str">
        <f>"王蕊蕊"</f>
        <v>王蕊蕊</v>
      </c>
      <c r="F775" s="7" t="str">
        <f t="shared" ref="F775:F782" si="200">"女"</f>
        <v>女</v>
      </c>
      <c r="G775" s="10"/>
    </row>
    <row r="776" customHeight="1" spans="1:7">
      <c r="A776" s="7">
        <v>774</v>
      </c>
      <c r="B776" s="7" t="str">
        <f t="shared" si="196"/>
        <v>42901</v>
      </c>
      <c r="C776" s="8" t="s">
        <v>806</v>
      </c>
      <c r="D776" s="9" t="s">
        <v>823</v>
      </c>
      <c r="E776" s="7" t="str">
        <f>"黄梓锋"</f>
        <v>黄梓锋</v>
      </c>
      <c r="F776" s="7" t="str">
        <f t="shared" ref="F776:F778" si="201">"男"</f>
        <v>男</v>
      </c>
      <c r="G776" s="10"/>
    </row>
    <row r="777" customHeight="1" spans="1:7">
      <c r="A777" s="7">
        <v>775</v>
      </c>
      <c r="B777" s="7" t="str">
        <f t="shared" si="196"/>
        <v>42901</v>
      </c>
      <c r="C777" s="8" t="s">
        <v>806</v>
      </c>
      <c r="D777" s="9" t="s">
        <v>824</v>
      </c>
      <c r="E777" s="7" t="str">
        <f>"王强"</f>
        <v>王强</v>
      </c>
      <c r="F777" s="7" t="str">
        <f t="shared" si="201"/>
        <v>男</v>
      </c>
      <c r="G777" s="10"/>
    </row>
    <row r="778" customHeight="1" spans="1:7">
      <c r="A778" s="7">
        <v>776</v>
      </c>
      <c r="B778" s="7" t="str">
        <f t="shared" si="196"/>
        <v>42901</v>
      </c>
      <c r="C778" s="8" t="s">
        <v>806</v>
      </c>
      <c r="D778" s="9" t="s">
        <v>825</v>
      </c>
      <c r="E778" s="7" t="str">
        <f>"刘杨"</f>
        <v>刘杨</v>
      </c>
      <c r="F778" s="7" t="str">
        <f t="shared" si="201"/>
        <v>男</v>
      </c>
      <c r="G778" s="10"/>
    </row>
    <row r="779" customHeight="1" spans="1:7">
      <c r="A779" s="7">
        <v>777</v>
      </c>
      <c r="B779" s="7" t="str">
        <f t="shared" si="196"/>
        <v>42901</v>
      </c>
      <c r="C779" s="8" t="s">
        <v>806</v>
      </c>
      <c r="D779" s="9" t="s">
        <v>826</v>
      </c>
      <c r="E779" s="7" t="str">
        <f>"包刘双"</f>
        <v>包刘双</v>
      </c>
      <c r="F779" s="7" t="str">
        <f t="shared" si="200"/>
        <v>女</v>
      </c>
      <c r="G779" s="10"/>
    </row>
    <row r="780" customHeight="1" spans="1:7">
      <c r="A780" s="7">
        <v>778</v>
      </c>
      <c r="B780" s="7" t="str">
        <f t="shared" si="196"/>
        <v>42901</v>
      </c>
      <c r="C780" s="8" t="s">
        <v>806</v>
      </c>
      <c r="D780" s="9" t="s">
        <v>827</v>
      </c>
      <c r="E780" s="7" t="str">
        <f>"汪娜"</f>
        <v>汪娜</v>
      </c>
      <c r="F780" s="7" t="str">
        <f t="shared" si="200"/>
        <v>女</v>
      </c>
      <c r="G780" s="10"/>
    </row>
    <row r="781" customHeight="1" spans="1:7">
      <c r="A781" s="7">
        <v>779</v>
      </c>
      <c r="B781" s="7" t="str">
        <f t="shared" si="196"/>
        <v>42901</v>
      </c>
      <c r="C781" s="8" t="s">
        <v>806</v>
      </c>
      <c r="D781" s="9" t="s">
        <v>828</v>
      </c>
      <c r="E781" s="7" t="str">
        <f>"姚自敏"</f>
        <v>姚自敏</v>
      </c>
      <c r="F781" s="7" t="str">
        <f t="shared" si="200"/>
        <v>女</v>
      </c>
      <c r="G781" s="10"/>
    </row>
    <row r="782" customHeight="1" spans="1:7">
      <c r="A782" s="7">
        <v>780</v>
      </c>
      <c r="B782" s="7" t="str">
        <f t="shared" si="196"/>
        <v>42901</v>
      </c>
      <c r="C782" s="8" t="s">
        <v>806</v>
      </c>
      <c r="D782" s="9" t="s">
        <v>829</v>
      </c>
      <c r="E782" s="7" t="str">
        <f>"付正甜"</f>
        <v>付正甜</v>
      </c>
      <c r="F782" s="7" t="str">
        <f t="shared" si="200"/>
        <v>女</v>
      </c>
      <c r="G782" s="10"/>
    </row>
    <row r="783" customHeight="1" spans="1:7">
      <c r="A783" s="7">
        <v>781</v>
      </c>
      <c r="B783" s="7" t="str">
        <f t="shared" si="196"/>
        <v>42901</v>
      </c>
      <c r="C783" s="8" t="s">
        <v>806</v>
      </c>
      <c r="D783" s="9" t="s">
        <v>830</v>
      </c>
      <c r="E783" s="7" t="str">
        <f>"邓志豪"</f>
        <v>邓志豪</v>
      </c>
      <c r="F783" s="7" t="str">
        <f t="shared" ref="F783:F787" si="202">"男"</f>
        <v>男</v>
      </c>
      <c r="G783" s="10"/>
    </row>
    <row r="784" customHeight="1" spans="1:7">
      <c r="A784" s="7">
        <v>782</v>
      </c>
      <c r="B784" s="7" t="str">
        <f t="shared" si="196"/>
        <v>42901</v>
      </c>
      <c r="C784" s="8" t="s">
        <v>806</v>
      </c>
      <c r="D784" s="9" t="s">
        <v>831</v>
      </c>
      <c r="E784" s="7" t="str">
        <f>"陈梦莹"</f>
        <v>陈梦莹</v>
      </c>
      <c r="F784" s="7" t="str">
        <f>"女"</f>
        <v>女</v>
      </c>
      <c r="G784" s="10"/>
    </row>
    <row r="785" customHeight="1" spans="1:7">
      <c r="A785" s="7">
        <v>783</v>
      </c>
      <c r="B785" s="7" t="str">
        <f t="shared" si="196"/>
        <v>42901</v>
      </c>
      <c r="C785" s="8" t="s">
        <v>806</v>
      </c>
      <c r="D785" s="9" t="s">
        <v>832</v>
      </c>
      <c r="E785" s="7" t="str">
        <f>"李浩铭"</f>
        <v>李浩铭</v>
      </c>
      <c r="F785" s="7" t="str">
        <f t="shared" si="202"/>
        <v>男</v>
      </c>
      <c r="G785" s="10"/>
    </row>
    <row r="786" customHeight="1" spans="1:7">
      <c r="A786" s="7">
        <v>784</v>
      </c>
      <c r="B786" s="7" t="str">
        <f t="shared" si="196"/>
        <v>42901</v>
      </c>
      <c r="C786" s="8" t="s">
        <v>806</v>
      </c>
      <c r="D786" s="9" t="s">
        <v>833</v>
      </c>
      <c r="E786" s="7" t="str">
        <f>"刘少华"</f>
        <v>刘少华</v>
      </c>
      <c r="F786" s="7" t="str">
        <f t="shared" si="202"/>
        <v>男</v>
      </c>
      <c r="G786" s="10"/>
    </row>
    <row r="787" customHeight="1" spans="1:7">
      <c r="A787" s="7">
        <v>785</v>
      </c>
      <c r="B787" s="7" t="str">
        <f t="shared" si="196"/>
        <v>42901</v>
      </c>
      <c r="C787" s="8" t="s">
        <v>806</v>
      </c>
      <c r="D787" s="9" t="s">
        <v>834</v>
      </c>
      <c r="E787" s="7" t="str">
        <f>"雷涵"</f>
        <v>雷涵</v>
      </c>
      <c r="F787" s="7" t="str">
        <f t="shared" si="202"/>
        <v>男</v>
      </c>
      <c r="G787" s="10"/>
    </row>
    <row r="788" customHeight="1" spans="1:7">
      <c r="A788" s="7">
        <v>786</v>
      </c>
      <c r="B788" s="7" t="str">
        <f t="shared" si="196"/>
        <v>42901</v>
      </c>
      <c r="C788" s="8" t="s">
        <v>806</v>
      </c>
      <c r="D788" s="9" t="s">
        <v>835</v>
      </c>
      <c r="E788" s="7" t="str">
        <f>"王芷嫣"</f>
        <v>王芷嫣</v>
      </c>
      <c r="F788" s="7" t="str">
        <f t="shared" ref="F788:F792" si="203">"女"</f>
        <v>女</v>
      </c>
      <c r="G788" s="10"/>
    </row>
    <row r="789" customHeight="1" spans="1:7">
      <c r="A789" s="7">
        <v>787</v>
      </c>
      <c r="B789" s="7" t="str">
        <f t="shared" si="196"/>
        <v>42901</v>
      </c>
      <c r="C789" s="8" t="s">
        <v>806</v>
      </c>
      <c r="D789" s="9" t="s">
        <v>836</v>
      </c>
      <c r="E789" s="7" t="str">
        <f>"徐红岩"</f>
        <v>徐红岩</v>
      </c>
      <c r="F789" s="7" t="str">
        <f>"男"</f>
        <v>男</v>
      </c>
      <c r="G789" s="10"/>
    </row>
    <row r="790" customHeight="1" spans="1:7">
      <c r="A790" s="7">
        <v>788</v>
      </c>
      <c r="B790" s="7" t="str">
        <f t="shared" si="196"/>
        <v>42901</v>
      </c>
      <c r="C790" s="8" t="s">
        <v>806</v>
      </c>
      <c r="D790" s="9" t="s">
        <v>837</v>
      </c>
      <c r="E790" s="7" t="str">
        <f>"郑婷婷"</f>
        <v>郑婷婷</v>
      </c>
      <c r="F790" s="7" t="str">
        <f t="shared" si="203"/>
        <v>女</v>
      </c>
      <c r="G790" s="10"/>
    </row>
    <row r="791" customHeight="1" spans="1:7">
      <c r="A791" s="7">
        <v>789</v>
      </c>
      <c r="B791" s="7" t="str">
        <f>"42902"</f>
        <v>42902</v>
      </c>
      <c r="C791" s="8" t="s">
        <v>806</v>
      </c>
      <c r="D791" s="9" t="s">
        <v>838</v>
      </c>
      <c r="E791" s="7" t="str">
        <f>"覃孟桃"</f>
        <v>覃孟桃</v>
      </c>
      <c r="F791" s="7" t="str">
        <f t="shared" si="203"/>
        <v>女</v>
      </c>
      <c r="G791" s="10"/>
    </row>
    <row r="792" customHeight="1" spans="1:7">
      <c r="A792" s="7">
        <v>790</v>
      </c>
      <c r="B792" s="7" t="str">
        <f>"42902"</f>
        <v>42902</v>
      </c>
      <c r="C792" s="8" t="s">
        <v>806</v>
      </c>
      <c r="D792" s="9" t="s">
        <v>839</v>
      </c>
      <c r="E792" s="7" t="str">
        <f>"贺鑫"</f>
        <v>贺鑫</v>
      </c>
      <c r="F792" s="7" t="str">
        <f t="shared" si="203"/>
        <v>女</v>
      </c>
      <c r="G792" s="10"/>
    </row>
    <row r="793" customHeight="1" spans="1:7">
      <c r="A793" s="7">
        <v>791</v>
      </c>
      <c r="B793" s="7" t="str">
        <f t="shared" ref="B793:B843" si="204">"43001"</f>
        <v>43001</v>
      </c>
      <c r="C793" s="8" t="s">
        <v>840</v>
      </c>
      <c r="D793" s="9" t="s">
        <v>841</v>
      </c>
      <c r="E793" s="7" t="str">
        <f>"孙朋朋"</f>
        <v>孙朋朋</v>
      </c>
      <c r="F793" s="7" t="str">
        <f>"男"</f>
        <v>男</v>
      </c>
      <c r="G793" s="10"/>
    </row>
    <row r="794" customHeight="1" spans="1:7">
      <c r="A794" s="7">
        <v>792</v>
      </c>
      <c r="B794" s="7" t="str">
        <f t="shared" si="204"/>
        <v>43001</v>
      </c>
      <c r="C794" s="8" t="s">
        <v>840</v>
      </c>
      <c r="D794" s="9" t="s">
        <v>842</v>
      </c>
      <c r="E794" s="7" t="str">
        <f>"谭玉梅"</f>
        <v>谭玉梅</v>
      </c>
      <c r="F794" s="7" t="str">
        <f t="shared" ref="F794:F797" si="205">"女"</f>
        <v>女</v>
      </c>
      <c r="G794" s="10"/>
    </row>
    <row r="795" customHeight="1" spans="1:7">
      <c r="A795" s="7">
        <v>793</v>
      </c>
      <c r="B795" s="7" t="str">
        <f t="shared" si="204"/>
        <v>43001</v>
      </c>
      <c r="C795" s="8" t="s">
        <v>840</v>
      </c>
      <c r="D795" s="9" t="s">
        <v>843</v>
      </c>
      <c r="E795" s="7" t="str">
        <f>"唐玲娟"</f>
        <v>唐玲娟</v>
      </c>
      <c r="F795" s="7" t="str">
        <f t="shared" si="205"/>
        <v>女</v>
      </c>
      <c r="G795" s="10"/>
    </row>
    <row r="796" customHeight="1" spans="1:7">
      <c r="A796" s="7">
        <v>794</v>
      </c>
      <c r="B796" s="7" t="str">
        <f t="shared" si="204"/>
        <v>43001</v>
      </c>
      <c r="C796" s="8" t="s">
        <v>840</v>
      </c>
      <c r="D796" s="9" t="s">
        <v>844</v>
      </c>
      <c r="E796" s="7" t="str">
        <f>"曾慧媚"</f>
        <v>曾慧媚</v>
      </c>
      <c r="F796" s="7" t="str">
        <f t="shared" si="205"/>
        <v>女</v>
      </c>
      <c r="G796" s="10"/>
    </row>
    <row r="797" customHeight="1" spans="1:7">
      <c r="A797" s="7">
        <v>795</v>
      </c>
      <c r="B797" s="7" t="str">
        <f t="shared" si="204"/>
        <v>43001</v>
      </c>
      <c r="C797" s="8" t="s">
        <v>840</v>
      </c>
      <c r="D797" s="9" t="s">
        <v>845</v>
      </c>
      <c r="E797" s="7" t="str">
        <f>"胡莺菊"</f>
        <v>胡莺菊</v>
      </c>
      <c r="F797" s="7" t="str">
        <f t="shared" si="205"/>
        <v>女</v>
      </c>
      <c r="G797" s="10"/>
    </row>
    <row r="798" customHeight="1" spans="1:7">
      <c r="A798" s="7">
        <v>796</v>
      </c>
      <c r="B798" s="7" t="str">
        <f t="shared" si="204"/>
        <v>43001</v>
      </c>
      <c r="C798" s="8" t="s">
        <v>840</v>
      </c>
      <c r="D798" s="9" t="s">
        <v>846</v>
      </c>
      <c r="E798" s="7" t="str">
        <f>"简士凯"</f>
        <v>简士凯</v>
      </c>
      <c r="F798" s="7" t="str">
        <f t="shared" ref="F798:F804" si="206">"男"</f>
        <v>男</v>
      </c>
      <c r="G798" s="10"/>
    </row>
    <row r="799" customHeight="1" spans="1:7">
      <c r="A799" s="7">
        <v>797</v>
      </c>
      <c r="B799" s="7" t="str">
        <f t="shared" si="204"/>
        <v>43001</v>
      </c>
      <c r="C799" s="8" t="s">
        <v>840</v>
      </c>
      <c r="D799" s="9" t="s">
        <v>847</v>
      </c>
      <c r="E799" s="7" t="str">
        <f>"兰敏"</f>
        <v>兰敏</v>
      </c>
      <c r="F799" s="7" t="str">
        <f t="shared" ref="F799:F802" si="207">"女"</f>
        <v>女</v>
      </c>
      <c r="G799" s="10"/>
    </row>
    <row r="800" customHeight="1" spans="1:7">
      <c r="A800" s="7">
        <v>798</v>
      </c>
      <c r="B800" s="7" t="str">
        <f t="shared" si="204"/>
        <v>43001</v>
      </c>
      <c r="C800" s="8" t="s">
        <v>840</v>
      </c>
      <c r="D800" s="9" t="s">
        <v>848</v>
      </c>
      <c r="E800" s="7" t="str">
        <f>"涂威龙"</f>
        <v>涂威龙</v>
      </c>
      <c r="F800" s="7" t="str">
        <f t="shared" si="206"/>
        <v>男</v>
      </c>
      <c r="G800" s="10"/>
    </row>
    <row r="801" customHeight="1" spans="1:7">
      <c r="A801" s="7">
        <v>799</v>
      </c>
      <c r="B801" s="7" t="str">
        <f t="shared" si="204"/>
        <v>43001</v>
      </c>
      <c r="C801" s="8" t="s">
        <v>840</v>
      </c>
      <c r="D801" s="9" t="s">
        <v>849</v>
      </c>
      <c r="E801" s="7" t="str">
        <f>"苏恒"</f>
        <v>苏恒</v>
      </c>
      <c r="F801" s="7" t="str">
        <f t="shared" si="207"/>
        <v>女</v>
      </c>
      <c r="G801" s="10"/>
    </row>
    <row r="802" customHeight="1" spans="1:7">
      <c r="A802" s="7">
        <v>800</v>
      </c>
      <c r="B802" s="7" t="str">
        <f t="shared" si="204"/>
        <v>43001</v>
      </c>
      <c r="C802" s="8" t="s">
        <v>840</v>
      </c>
      <c r="D802" s="9" t="s">
        <v>850</v>
      </c>
      <c r="E802" s="7" t="str">
        <f>"孙一帆"</f>
        <v>孙一帆</v>
      </c>
      <c r="F802" s="7" t="str">
        <f t="shared" si="207"/>
        <v>女</v>
      </c>
      <c r="G802" s="10"/>
    </row>
    <row r="803" customHeight="1" spans="1:7">
      <c r="A803" s="7">
        <v>801</v>
      </c>
      <c r="B803" s="7" t="str">
        <f t="shared" si="204"/>
        <v>43001</v>
      </c>
      <c r="C803" s="8" t="s">
        <v>840</v>
      </c>
      <c r="D803" s="9" t="s">
        <v>851</v>
      </c>
      <c r="E803" s="7" t="str">
        <f>"张灿"</f>
        <v>张灿</v>
      </c>
      <c r="F803" s="7" t="str">
        <f t="shared" si="206"/>
        <v>男</v>
      </c>
      <c r="G803" s="10"/>
    </row>
    <row r="804" customHeight="1" spans="1:7">
      <c r="A804" s="7">
        <v>802</v>
      </c>
      <c r="B804" s="7" t="str">
        <f t="shared" si="204"/>
        <v>43001</v>
      </c>
      <c r="C804" s="8" t="s">
        <v>840</v>
      </c>
      <c r="D804" s="9" t="s">
        <v>852</v>
      </c>
      <c r="E804" s="7" t="str">
        <f>"高亚晖"</f>
        <v>高亚晖</v>
      </c>
      <c r="F804" s="7" t="str">
        <f t="shared" si="206"/>
        <v>男</v>
      </c>
      <c r="G804" s="10"/>
    </row>
    <row r="805" customHeight="1" spans="1:7">
      <c r="A805" s="7">
        <v>803</v>
      </c>
      <c r="B805" s="7" t="str">
        <f t="shared" si="204"/>
        <v>43001</v>
      </c>
      <c r="C805" s="8" t="s">
        <v>840</v>
      </c>
      <c r="D805" s="9" t="s">
        <v>853</v>
      </c>
      <c r="E805" s="7" t="str">
        <f>"徐帆"</f>
        <v>徐帆</v>
      </c>
      <c r="F805" s="7" t="str">
        <f t="shared" ref="F805:F808" si="208">"女"</f>
        <v>女</v>
      </c>
      <c r="G805" s="10"/>
    </row>
    <row r="806" customHeight="1" spans="1:7">
      <c r="A806" s="7">
        <v>804</v>
      </c>
      <c r="B806" s="7" t="str">
        <f t="shared" si="204"/>
        <v>43001</v>
      </c>
      <c r="C806" s="8" t="s">
        <v>840</v>
      </c>
      <c r="D806" s="9" t="s">
        <v>854</v>
      </c>
      <c r="E806" s="7" t="str">
        <f>"邱启能"</f>
        <v>邱启能</v>
      </c>
      <c r="F806" s="7" t="str">
        <f t="shared" ref="F806:F810" si="209">"男"</f>
        <v>男</v>
      </c>
      <c r="G806" s="10"/>
    </row>
    <row r="807" customHeight="1" spans="1:7">
      <c r="A807" s="7">
        <v>805</v>
      </c>
      <c r="B807" s="7" t="str">
        <f t="shared" si="204"/>
        <v>43001</v>
      </c>
      <c r="C807" s="8" t="s">
        <v>840</v>
      </c>
      <c r="D807" s="9" t="s">
        <v>855</v>
      </c>
      <c r="E807" s="7" t="str">
        <f>"陈琪"</f>
        <v>陈琪</v>
      </c>
      <c r="F807" s="7" t="str">
        <f t="shared" si="208"/>
        <v>女</v>
      </c>
      <c r="G807" s="10"/>
    </row>
    <row r="808" customHeight="1" spans="1:7">
      <c r="A808" s="7">
        <v>806</v>
      </c>
      <c r="B808" s="7" t="str">
        <f t="shared" si="204"/>
        <v>43001</v>
      </c>
      <c r="C808" s="8" t="s">
        <v>840</v>
      </c>
      <c r="D808" s="9" t="s">
        <v>856</v>
      </c>
      <c r="E808" s="7" t="str">
        <f>"王晓雪"</f>
        <v>王晓雪</v>
      </c>
      <c r="F808" s="7" t="str">
        <f t="shared" si="208"/>
        <v>女</v>
      </c>
      <c r="G808" s="10"/>
    </row>
    <row r="809" customHeight="1" spans="1:7">
      <c r="A809" s="7">
        <v>807</v>
      </c>
      <c r="B809" s="7" t="str">
        <f t="shared" si="204"/>
        <v>43001</v>
      </c>
      <c r="C809" s="8" t="s">
        <v>840</v>
      </c>
      <c r="D809" s="9" t="s">
        <v>857</v>
      </c>
      <c r="E809" s="7" t="str">
        <f>"孙井帅"</f>
        <v>孙井帅</v>
      </c>
      <c r="F809" s="7" t="str">
        <f t="shared" si="209"/>
        <v>男</v>
      </c>
      <c r="G809" s="10"/>
    </row>
    <row r="810" customHeight="1" spans="1:7">
      <c r="A810" s="7">
        <v>808</v>
      </c>
      <c r="B810" s="7" t="str">
        <f t="shared" si="204"/>
        <v>43001</v>
      </c>
      <c r="C810" s="8" t="s">
        <v>840</v>
      </c>
      <c r="D810" s="9" t="s">
        <v>858</v>
      </c>
      <c r="E810" s="7" t="str">
        <f>"刘冲"</f>
        <v>刘冲</v>
      </c>
      <c r="F810" s="7" t="str">
        <f t="shared" si="209"/>
        <v>男</v>
      </c>
      <c r="G810" s="10"/>
    </row>
    <row r="811" customHeight="1" spans="1:7">
      <c r="A811" s="7">
        <v>809</v>
      </c>
      <c r="B811" s="7" t="str">
        <f t="shared" si="204"/>
        <v>43001</v>
      </c>
      <c r="C811" s="8" t="s">
        <v>840</v>
      </c>
      <c r="D811" s="9" t="s">
        <v>859</v>
      </c>
      <c r="E811" s="7" t="str">
        <f>"黄婉婷"</f>
        <v>黄婉婷</v>
      </c>
      <c r="F811" s="7" t="str">
        <f t="shared" ref="F811:F814" si="210">"女"</f>
        <v>女</v>
      </c>
      <c r="G811" s="10"/>
    </row>
    <row r="812" customHeight="1" spans="1:7">
      <c r="A812" s="7">
        <v>810</v>
      </c>
      <c r="B812" s="7" t="str">
        <f t="shared" si="204"/>
        <v>43001</v>
      </c>
      <c r="C812" s="8" t="s">
        <v>840</v>
      </c>
      <c r="D812" s="9" t="s">
        <v>860</v>
      </c>
      <c r="E812" s="7" t="str">
        <f>"刘念"</f>
        <v>刘念</v>
      </c>
      <c r="F812" s="7" t="str">
        <f t="shared" si="210"/>
        <v>女</v>
      </c>
      <c r="G812" s="10"/>
    </row>
    <row r="813" customHeight="1" spans="1:7">
      <c r="A813" s="7">
        <v>811</v>
      </c>
      <c r="B813" s="7" t="str">
        <f t="shared" si="204"/>
        <v>43001</v>
      </c>
      <c r="C813" s="8" t="s">
        <v>840</v>
      </c>
      <c r="D813" s="9" t="s">
        <v>861</v>
      </c>
      <c r="E813" s="7" t="str">
        <f>"王梦南"</f>
        <v>王梦南</v>
      </c>
      <c r="F813" s="7" t="str">
        <f t="shared" si="210"/>
        <v>女</v>
      </c>
      <c r="G813" s="10"/>
    </row>
    <row r="814" customHeight="1" spans="1:7">
      <c r="A814" s="7">
        <v>812</v>
      </c>
      <c r="B814" s="7" t="str">
        <f t="shared" si="204"/>
        <v>43001</v>
      </c>
      <c r="C814" s="8" t="s">
        <v>840</v>
      </c>
      <c r="D814" s="9" t="s">
        <v>862</v>
      </c>
      <c r="E814" s="7" t="str">
        <f>"代纯"</f>
        <v>代纯</v>
      </c>
      <c r="F814" s="7" t="str">
        <f t="shared" si="210"/>
        <v>女</v>
      </c>
      <c r="G814" s="10"/>
    </row>
    <row r="815" customHeight="1" spans="1:7">
      <c r="A815" s="7">
        <v>813</v>
      </c>
      <c r="B815" s="7" t="str">
        <f t="shared" si="204"/>
        <v>43001</v>
      </c>
      <c r="C815" s="8" t="s">
        <v>840</v>
      </c>
      <c r="D815" s="9" t="s">
        <v>863</v>
      </c>
      <c r="E815" s="7" t="str">
        <f>"肖燃"</f>
        <v>肖燃</v>
      </c>
      <c r="F815" s="7" t="str">
        <f t="shared" ref="F815:F819" si="211">"男"</f>
        <v>男</v>
      </c>
      <c r="G815" s="10"/>
    </row>
    <row r="816" customHeight="1" spans="1:7">
      <c r="A816" s="7">
        <v>814</v>
      </c>
      <c r="B816" s="7" t="str">
        <f t="shared" si="204"/>
        <v>43001</v>
      </c>
      <c r="C816" s="8" t="s">
        <v>840</v>
      </c>
      <c r="D816" s="9" t="s">
        <v>864</v>
      </c>
      <c r="E816" s="7" t="str">
        <f>"汪雪莲"</f>
        <v>汪雪莲</v>
      </c>
      <c r="F816" s="7" t="str">
        <f t="shared" ref="F816:F820" si="212">"女"</f>
        <v>女</v>
      </c>
      <c r="G816" s="10"/>
    </row>
    <row r="817" customHeight="1" spans="1:7">
      <c r="A817" s="7">
        <v>815</v>
      </c>
      <c r="B817" s="7" t="str">
        <f t="shared" si="204"/>
        <v>43001</v>
      </c>
      <c r="C817" s="8" t="s">
        <v>840</v>
      </c>
      <c r="D817" s="9" t="s">
        <v>865</v>
      </c>
      <c r="E817" s="7" t="str">
        <f>"张一帆"</f>
        <v>张一帆</v>
      </c>
      <c r="F817" s="7" t="str">
        <f t="shared" si="211"/>
        <v>男</v>
      </c>
      <c r="G817" s="10"/>
    </row>
    <row r="818" customHeight="1" spans="1:7">
      <c r="A818" s="7">
        <v>816</v>
      </c>
      <c r="B818" s="7" t="str">
        <f t="shared" si="204"/>
        <v>43001</v>
      </c>
      <c r="C818" s="8" t="s">
        <v>840</v>
      </c>
      <c r="D818" s="9" t="s">
        <v>866</v>
      </c>
      <c r="E818" s="7" t="str">
        <f>"朱青"</f>
        <v>朱青</v>
      </c>
      <c r="F818" s="7" t="str">
        <f t="shared" si="212"/>
        <v>女</v>
      </c>
      <c r="G818" s="10"/>
    </row>
    <row r="819" customHeight="1" spans="1:7">
      <c r="A819" s="7">
        <v>817</v>
      </c>
      <c r="B819" s="7" t="str">
        <f t="shared" si="204"/>
        <v>43001</v>
      </c>
      <c r="C819" s="8" t="s">
        <v>840</v>
      </c>
      <c r="D819" s="9" t="s">
        <v>867</v>
      </c>
      <c r="E819" s="7" t="str">
        <f>"贺超"</f>
        <v>贺超</v>
      </c>
      <c r="F819" s="7" t="str">
        <f t="shared" si="211"/>
        <v>男</v>
      </c>
      <c r="G819" s="10"/>
    </row>
    <row r="820" customHeight="1" spans="1:7">
      <c r="A820" s="7">
        <v>818</v>
      </c>
      <c r="B820" s="7" t="str">
        <f t="shared" si="204"/>
        <v>43001</v>
      </c>
      <c r="C820" s="8" t="s">
        <v>840</v>
      </c>
      <c r="D820" s="9" t="s">
        <v>868</v>
      </c>
      <c r="E820" s="7" t="str">
        <f>"冉晓燕"</f>
        <v>冉晓燕</v>
      </c>
      <c r="F820" s="7" t="str">
        <f t="shared" si="212"/>
        <v>女</v>
      </c>
      <c r="G820" s="11"/>
    </row>
    <row r="821" customHeight="1" spans="1:7">
      <c r="A821" s="7">
        <v>819</v>
      </c>
      <c r="B821" s="7" t="str">
        <f t="shared" si="204"/>
        <v>43001</v>
      </c>
      <c r="C821" s="8" t="s">
        <v>840</v>
      </c>
      <c r="D821" s="9" t="s">
        <v>869</v>
      </c>
      <c r="E821" s="7" t="str">
        <f>"周然锋"</f>
        <v>周然锋</v>
      </c>
      <c r="F821" s="7" t="str">
        <f t="shared" ref="F821:F825" si="213">"男"</f>
        <v>男</v>
      </c>
      <c r="G821" s="10"/>
    </row>
    <row r="822" customHeight="1" spans="1:7">
      <c r="A822" s="7">
        <v>820</v>
      </c>
      <c r="B822" s="7" t="str">
        <f t="shared" si="204"/>
        <v>43001</v>
      </c>
      <c r="C822" s="8" t="s">
        <v>840</v>
      </c>
      <c r="D822" s="9" t="s">
        <v>870</v>
      </c>
      <c r="E822" s="7" t="str">
        <f>"曾银庆"</f>
        <v>曾银庆</v>
      </c>
      <c r="F822" s="7" t="str">
        <f t="shared" ref="F822:F827" si="214">"女"</f>
        <v>女</v>
      </c>
      <c r="G822" s="10"/>
    </row>
    <row r="823" customHeight="1" spans="1:7">
      <c r="A823" s="7">
        <v>821</v>
      </c>
      <c r="B823" s="7" t="str">
        <f t="shared" si="204"/>
        <v>43001</v>
      </c>
      <c r="C823" s="8" t="s">
        <v>840</v>
      </c>
      <c r="D823" s="9" t="s">
        <v>871</v>
      </c>
      <c r="E823" s="7" t="str">
        <f>"郭琪"</f>
        <v>郭琪</v>
      </c>
      <c r="F823" s="7" t="str">
        <f t="shared" si="213"/>
        <v>男</v>
      </c>
      <c r="G823" s="10"/>
    </row>
    <row r="824" customHeight="1" spans="1:7">
      <c r="A824" s="7">
        <v>822</v>
      </c>
      <c r="B824" s="7" t="str">
        <f t="shared" si="204"/>
        <v>43001</v>
      </c>
      <c r="C824" s="8" t="s">
        <v>840</v>
      </c>
      <c r="D824" s="9" t="s">
        <v>872</v>
      </c>
      <c r="E824" s="7" t="str">
        <f>"黄凤珍"</f>
        <v>黄凤珍</v>
      </c>
      <c r="F824" s="7" t="str">
        <f t="shared" si="214"/>
        <v>女</v>
      </c>
      <c r="G824" s="10"/>
    </row>
    <row r="825" customHeight="1" spans="1:7">
      <c r="A825" s="7">
        <v>823</v>
      </c>
      <c r="B825" s="7" t="str">
        <f t="shared" si="204"/>
        <v>43001</v>
      </c>
      <c r="C825" s="8" t="s">
        <v>840</v>
      </c>
      <c r="D825" s="9" t="s">
        <v>873</v>
      </c>
      <c r="E825" s="7" t="str">
        <f>"沈云翔"</f>
        <v>沈云翔</v>
      </c>
      <c r="F825" s="7" t="str">
        <f t="shared" si="213"/>
        <v>男</v>
      </c>
      <c r="G825" s="10"/>
    </row>
    <row r="826" customHeight="1" spans="1:7">
      <c r="A826" s="7">
        <v>824</v>
      </c>
      <c r="B826" s="7" t="str">
        <f t="shared" si="204"/>
        <v>43001</v>
      </c>
      <c r="C826" s="8" t="s">
        <v>840</v>
      </c>
      <c r="D826" s="9" t="s">
        <v>874</v>
      </c>
      <c r="E826" s="7" t="str">
        <f>"孟祥茹"</f>
        <v>孟祥茹</v>
      </c>
      <c r="F826" s="7" t="str">
        <f t="shared" si="214"/>
        <v>女</v>
      </c>
      <c r="G826" s="10"/>
    </row>
    <row r="827" customHeight="1" spans="1:7">
      <c r="A827" s="7">
        <v>825</v>
      </c>
      <c r="B827" s="7" t="str">
        <f t="shared" si="204"/>
        <v>43001</v>
      </c>
      <c r="C827" s="8" t="s">
        <v>840</v>
      </c>
      <c r="D827" s="9" t="s">
        <v>875</v>
      </c>
      <c r="E827" s="7" t="str">
        <f>"杨羽婧"</f>
        <v>杨羽婧</v>
      </c>
      <c r="F827" s="7" t="str">
        <f t="shared" si="214"/>
        <v>女</v>
      </c>
      <c r="G827" s="10"/>
    </row>
    <row r="828" customHeight="1" spans="1:7">
      <c r="A828" s="7">
        <v>826</v>
      </c>
      <c r="B828" s="7" t="str">
        <f t="shared" si="204"/>
        <v>43001</v>
      </c>
      <c r="C828" s="8" t="s">
        <v>840</v>
      </c>
      <c r="D828" s="9" t="s">
        <v>876</v>
      </c>
      <c r="E828" s="7" t="str">
        <f>"田佳龙"</f>
        <v>田佳龙</v>
      </c>
      <c r="F828" s="7" t="str">
        <f>"男"</f>
        <v>男</v>
      </c>
      <c r="G828" s="10"/>
    </row>
    <row r="829" customHeight="1" spans="1:7">
      <c r="A829" s="7">
        <v>827</v>
      </c>
      <c r="B829" s="7" t="str">
        <f t="shared" si="204"/>
        <v>43001</v>
      </c>
      <c r="C829" s="8" t="s">
        <v>840</v>
      </c>
      <c r="D829" s="9" t="s">
        <v>877</v>
      </c>
      <c r="E829" s="7" t="str">
        <f>"胡慧琴"</f>
        <v>胡慧琴</v>
      </c>
      <c r="F829" s="7" t="str">
        <f t="shared" ref="F829:F836" si="215">"女"</f>
        <v>女</v>
      </c>
      <c r="G829" s="10"/>
    </row>
    <row r="830" customHeight="1" spans="1:7">
      <c r="A830" s="7">
        <v>828</v>
      </c>
      <c r="B830" s="7" t="str">
        <f t="shared" si="204"/>
        <v>43001</v>
      </c>
      <c r="C830" s="8" t="s">
        <v>840</v>
      </c>
      <c r="D830" s="9" t="s">
        <v>878</v>
      </c>
      <c r="E830" s="7" t="str">
        <f>"张辛燕"</f>
        <v>张辛燕</v>
      </c>
      <c r="F830" s="7" t="str">
        <f t="shared" si="215"/>
        <v>女</v>
      </c>
      <c r="G830" s="10"/>
    </row>
    <row r="831" customHeight="1" spans="1:7">
      <c r="A831" s="7">
        <v>829</v>
      </c>
      <c r="B831" s="7" t="str">
        <f t="shared" si="204"/>
        <v>43001</v>
      </c>
      <c r="C831" s="8" t="s">
        <v>840</v>
      </c>
      <c r="D831" s="9" t="s">
        <v>879</v>
      </c>
      <c r="E831" s="7" t="str">
        <f>"胡婉婷"</f>
        <v>胡婉婷</v>
      </c>
      <c r="F831" s="7" t="str">
        <f t="shared" si="215"/>
        <v>女</v>
      </c>
      <c r="G831" s="10"/>
    </row>
    <row r="832" customHeight="1" spans="1:7">
      <c r="A832" s="7">
        <v>830</v>
      </c>
      <c r="B832" s="7" t="str">
        <f t="shared" si="204"/>
        <v>43001</v>
      </c>
      <c r="C832" s="8" t="s">
        <v>840</v>
      </c>
      <c r="D832" s="9" t="s">
        <v>880</v>
      </c>
      <c r="E832" s="7" t="str">
        <f>"徐梦婷"</f>
        <v>徐梦婷</v>
      </c>
      <c r="F832" s="7" t="str">
        <f t="shared" si="215"/>
        <v>女</v>
      </c>
      <c r="G832" s="10"/>
    </row>
    <row r="833" customHeight="1" spans="1:7">
      <c r="A833" s="7">
        <v>831</v>
      </c>
      <c r="B833" s="7" t="str">
        <f t="shared" si="204"/>
        <v>43001</v>
      </c>
      <c r="C833" s="8" t="s">
        <v>840</v>
      </c>
      <c r="D833" s="9" t="s">
        <v>881</v>
      </c>
      <c r="E833" s="7" t="str">
        <f>"王桦鑫"</f>
        <v>王桦鑫</v>
      </c>
      <c r="F833" s="7" t="str">
        <f t="shared" si="215"/>
        <v>女</v>
      </c>
      <c r="G833" s="10"/>
    </row>
    <row r="834" customHeight="1" spans="1:7">
      <c r="A834" s="7">
        <v>832</v>
      </c>
      <c r="B834" s="7" t="str">
        <f t="shared" si="204"/>
        <v>43001</v>
      </c>
      <c r="C834" s="8" t="s">
        <v>840</v>
      </c>
      <c r="D834" s="9" t="s">
        <v>882</v>
      </c>
      <c r="E834" s="7" t="str">
        <f>"宋苗苗"</f>
        <v>宋苗苗</v>
      </c>
      <c r="F834" s="7" t="str">
        <f t="shared" si="215"/>
        <v>女</v>
      </c>
      <c r="G834" s="10"/>
    </row>
    <row r="835" customHeight="1" spans="1:7">
      <c r="A835" s="7">
        <v>833</v>
      </c>
      <c r="B835" s="7" t="str">
        <f t="shared" si="204"/>
        <v>43001</v>
      </c>
      <c r="C835" s="8" t="s">
        <v>840</v>
      </c>
      <c r="D835" s="9" t="s">
        <v>883</v>
      </c>
      <c r="E835" s="7" t="str">
        <f>"高雨"</f>
        <v>高雨</v>
      </c>
      <c r="F835" s="7" t="str">
        <f t="shared" si="215"/>
        <v>女</v>
      </c>
      <c r="G835" s="10"/>
    </row>
    <row r="836" customHeight="1" spans="1:7">
      <c r="A836" s="7">
        <v>834</v>
      </c>
      <c r="B836" s="7" t="str">
        <f t="shared" si="204"/>
        <v>43001</v>
      </c>
      <c r="C836" s="8" t="s">
        <v>840</v>
      </c>
      <c r="D836" s="9" t="s">
        <v>884</v>
      </c>
      <c r="E836" s="7" t="str">
        <f>"杨帆"</f>
        <v>杨帆</v>
      </c>
      <c r="F836" s="7" t="str">
        <f t="shared" si="215"/>
        <v>女</v>
      </c>
      <c r="G836" s="10"/>
    </row>
    <row r="837" customHeight="1" spans="1:7">
      <c r="A837" s="7">
        <v>835</v>
      </c>
      <c r="B837" s="7" t="str">
        <f t="shared" si="204"/>
        <v>43001</v>
      </c>
      <c r="C837" s="8" t="s">
        <v>840</v>
      </c>
      <c r="D837" s="9" t="s">
        <v>885</v>
      </c>
      <c r="E837" s="7" t="str">
        <f>"古卓玮"</f>
        <v>古卓玮</v>
      </c>
      <c r="F837" s="7" t="str">
        <f t="shared" ref="F837:F841" si="216">"男"</f>
        <v>男</v>
      </c>
      <c r="G837" s="10"/>
    </row>
    <row r="838" customHeight="1" spans="1:7">
      <c r="A838" s="7">
        <v>836</v>
      </c>
      <c r="B838" s="7" t="str">
        <f t="shared" si="204"/>
        <v>43001</v>
      </c>
      <c r="C838" s="8" t="s">
        <v>840</v>
      </c>
      <c r="D838" s="9" t="s">
        <v>886</v>
      </c>
      <c r="E838" s="7" t="str">
        <f>"段楚楚"</f>
        <v>段楚楚</v>
      </c>
      <c r="F838" s="7" t="str">
        <f t="shared" ref="F838:F843" si="217">"女"</f>
        <v>女</v>
      </c>
      <c r="G838" s="10"/>
    </row>
    <row r="839" customHeight="1" spans="1:7">
      <c r="A839" s="7">
        <v>837</v>
      </c>
      <c r="B839" s="7" t="str">
        <f t="shared" si="204"/>
        <v>43001</v>
      </c>
      <c r="C839" s="8" t="s">
        <v>840</v>
      </c>
      <c r="D839" s="9" t="s">
        <v>887</v>
      </c>
      <c r="E839" s="7" t="str">
        <f>"袁然"</f>
        <v>袁然</v>
      </c>
      <c r="F839" s="7" t="str">
        <f t="shared" si="216"/>
        <v>男</v>
      </c>
      <c r="G839" s="10"/>
    </row>
    <row r="840" customHeight="1" spans="1:7">
      <c r="A840" s="7">
        <v>838</v>
      </c>
      <c r="B840" s="7" t="str">
        <f t="shared" si="204"/>
        <v>43001</v>
      </c>
      <c r="C840" s="8" t="s">
        <v>840</v>
      </c>
      <c r="D840" s="9" t="s">
        <v>888</v>
      </c>
      <c r="E840" s="7" t="str">
        <f>"马滢"</f>
        <v>马滢</v>
      </c>
      <c r="F840" s="7" t="str">
        <f t="shared" si="217"/>
        <v>女</v>
      </c>
      <c r="G840" s="10"/>
    </row>
    <row r="841" customHeight="1" spans="1:7">
      <c r="A841" s="7">
        <v>839</v>
      </c>
      <c r="B841" s="7" t="str">
        <f t="shared" si="204"/>
        <v>43001</v>
      </c>
      <c r="C841" s="8" t="s">
        <v>840</v>
      </c>
      <c r="D841" s="9" t="s">
        <v>889</v>
      </c>
      <c r="E841" s="7" t="str">
        <f>"张磊  "</f>
        <v>张磊  </v>
      </c>
      <c r="F841" s="7" t="str">
        <f t="shared" si="216"/>
        <v>男</v>
      </c>
      <c r="G841" s="10"/>
    </row>
    <row r="842" customHeight="1" spans="1:7">
      <c r="A842" s="7">
        <v>840</v>
      </c>
      <c r="B842" s="7" t="str">
        <f t="shared" si="204"/>
        <v>43001</v>
      </c>
      <c r="C842" s="8" t="s">
        <v>840</v>
      </c>
      <c r="D842" s="9" t="s">
        <v>890</v>
      </c>
      <c r="E842" s="7" t="str">
        <f>"杨欣宇"</f>
        <v>杨欣宇</v>
      </c>
      <c r="F842" s="7" t="str">
        <f t="shared" si="217"/>
        <v>女</v>
      </c>
      <c r="G842" s="10"/>
    </row>
    <row r="843" customHeight="1" spans="1:7">
      <c r="A843" s="7">
        <v>841</v>
      </c>
      <c r="B843" s="7" t="str">
        <f t="shared" si="204"/>
        <v>43001</v>
      </c>
      <c r="C843" s="8" t="s">
        <v>840</v>
      </c>
      <c r="D843" s="9" t="s">
        <v>891</v>
      </c>
      <c r="E843" s="7" t="str">
        <f>"邵丽雅"</f>
        <v>邵丽雅</v>
      </c>
      <c r="F843" s="7" t="str">
        <f t="shared" si="217"/>
        <v>女</v>
      </c>
      <c r="G843" s="10"/>
    </row>
    <row r="844" customHeight="1" spans="1:7">
      <c r="A844" s="7">
        <v>842</v>
      </c>
      <c r="B844" s="7" t="str">
        <f t="shared" ref="B844:B874" si="218">"43101"</f>
        <v>43101</v>
      </c>
      <c r="C844" s="8" t="s">
        <v>892</v>
      </c>
      <c r="D844" s="9" t="s">
        <v>893</v>
      </c>
      <c r="E844" s="7" t="str">
        <f>"刘慧"</f>
        <v>刘慧</v>
      </c>
      <c r="F844" s="7" t="str">
        <f t="shared" ref="F844:F848" si="219">"男"</f>
        <v>男</v>
      </c>
      <c r="G844" s="10"/>
    </row>
    <row r="845" customHeight="1" spans="1:7">
      <c r="A845" s="7">
        <v>843</v>
      </c>
      <c r="B845" s="7" t="str">
        <f t="shared" si="218"/>
        <v>43101</v>
      </c>
      <c r="C845" s="8" t="s">
        <v>892</v>
      </c>
      <c r="D845" s="9" t="s">
        <v>894</v>
      </c>
      <c r="E845" s="7" t="str">
        <f>"吴钒"</f>
        <v>吴钒</v>
      </c>
      <c r="F845" s="7" t="str">
        <f t="shared" si="219"/>
        <v>男</v>
      </c>
      <c r="G845" s="10"/>
    </row>
    <row r="846" customHeight="1" spans="1:7">
      <c r="A846" s="7">
        <v>844</v>
      </c>
      <c r="B846" s="7" t="str">
        <f t="shared" si="218"/>
        <v>43101</v>
      </c>
      <c r="C846" s="8" t="s">
        <v>892</v>
      </c>
      <c r="D846" s="9" t="s">
        <v>895</v>
      </c>
      <c r="E846" s="7" t="str">
        <f>"曹玉莹"</f>
        <v>曹玉莹</v>
      </c>
      <c r="F846" s="7" t="str">
        <f t="shared" ref="F846:F851" si="220">"女"</f>
        <v>女</v>
      </c>
      <c r="G846" s="10"/>
    </row>
    <row r="847" customHeight="1" spans="1:7">
      <c r="A847" s="7">
        <v>845</v>
      </c>
      <c r="B847" s="7" t="str">
        <f t="shared" si="218"/>
        <v>43101</v>
      </c>
      <c r="C847" s="8" t="s">
        <v>892</v>
      </c>
      <c r="D847" s="9" t="s">
        <v>896</v>
      </c>
      <c r="E847" s="7" t="str">
        <f>"陈威"</f>
        <v>陈威</v>
      </c>
      <c r="F847" s="7" t="str">
        <f t="shared" si="219"/>
        <v>男</v>
      </c>
      <c r="G847" s="10"/>
    </row>
    <row r="848" customHeight="1" spans="1:7">
      <c r="A848" s="7">
        <v>846</v>
      </c>
      <c r="B848" s="7" t="str">
        <f t="shared" si="218"/>
        <v>43101</v>
      </c>
      <c r="C848" s="8" t="s">
        <v>892</v>
      </c>
      <c r="D848" s="9" t="s">
        <v>897</v>
      </c>
      <c r="E848" s="7" t="str">
        <f>"朱树盛"</f>
        <v>朱树盛</v>
      </c>
      <c r="F848" s="7" t="str">
        <f t="shared" si="219"/>
        <v>男</v>
      </c>
      <c r="G848" s="10"/>
    </row>
    <row r="849" customHeight="1" spans="1:7">
      <c r="A849" s="7">
        <v>847</v>
      </c>
      <c r="B849" s="7" t="str">
        <f t="shared" si="218"/>
        <v>43101</v>
      </c>
      <c r="C849" s="8" t="s">
        <v>892</v>
      </c>
      <c r="D849" s="9" t="s">
        <v>898</v>
      </c>
      <c r="E849" s="7" t="str">
        <f>"周培培"</f>
        <v>周培培</v>
      </c>
      <c r="F849" s="7" t="str">
        <f t="shared" si="220"/>
        <v>女</v>
      </c>
      <c r="G849" s="10"/>
    </row>
    <row r="850" customHeight="1" spans="1:7">
      <c r="A850" s="7">
        <v>848</v>
      </c>
      <c r="B850" s="7" t="str">
        <f t="shared" si="218"/>
        <v>43101</v>
      </c>
      <c r="C850" s="8" t="s">
        <v>892</v>
      </c>
      <c r="D850" s="9" t="s">
        <v>899</v>
      </c>
      <c r="E850" s="7" t="str">
        <f>"崔俊鹏"</f>
        <v>崔俊鹏</v>
      </c>
      <c r="F850" s="7" t="str">
        <f t="shared" ref="F850:F853" si="221">"男"</f>
        <v>男</v>
      </c>
      <c r="G850" s="10"/>
    </row>
    <row r="851" customHeight="1" spans="1:7">
      <c r="A851" s="7">
        <v>849</v>
      </c>
      <c r="B851" s="7" t="str">
        <f t="shared" si="218"/>
        <v>43101</v>
      </c>
      <c r="C851" s="8" t="s">
        <v>892</v>
      </c>
      <c r="D851" s="9" t="s">
        <v>900</v>
      </c>
      <c r="E851" s="7" t="str">
        <f>"王宁"</f>
        <v>王宁</v>
      </c>
      <c r="F851" s="7" t="str">
        <f t="shared" si="220"/>
        <v>女</v>
      </c>
      <c r="G851" s="10"/>
    </row>
    <row r="852" customHeight="1" spans="1:7">
      <c r="A852" s="7">
        <v>850</v>
      </c>
      <c r="B852" s="7" t="str">
        <f t="shared" si="218"/>
        <v>43101</v>
      </c>
      <c r="C852" s="8" t="s">
        <v>892</v>
      </c>
      <c r="D852" s="9" t="s">
        <v>901</v>
      </c>
      <c r="E852" s="7" t="str">
        <f>"周先文"</f>
        <v>周先文</v>
      </c>
      <c r="F852" s="7" t="str">
        <f t="shared" si="221"/>
        <v>男</v>
      </c>
      <c r="G852" s="10"/>
    </row>
    <row r="853" customHeight="1" spans="1:7">
      <c r="A853" s="7">
        <v>851</v>
      </c>
      <c r="B853" s="7" t="str">
        <f t="shared" si="218"/>
        <v>43101</v>
      </c>
      <c r="C853" s="8" t="s">
        <v>892</v>
      </c>
      <c r="D853" s="9" t="s">
        <v>902</v>
      </c>
      <c r="E853" s="7" t="str">
        <f>"景锐"</f>
        <v>景锐</v>
      </c>
      <c r="F853" s="7" t="str">
        <f t="shared" si="221"/>
        <v>男</v>
      </c>
      <c r="G853" s="10"/>
    </row>
    <row r="854" customHeight="1" spans="1:7">
      <c r="A854" s="7">
        <v>852</v>
      </c>
      <c r="B854" s="7" t="str">
        <f t="shared" si="218"/>
        <v>43101</v>
      </c>
      <c r="C854" s="8" t="s">
        <v>892</v>
      </c>
      <c r="D854" s="9" t="s">
        <v>903</v>
      </c>
      <c r="E854" s="7" t="str">
        <f>"田常炜"</f>
        <v>田常炜</v>
      </c>
      <c r="F854" s="7" t="str">
        <f>"女"</f>
        <v>女</v>
      </c>
      <c r="G854" s="10"/>
    </row>
    <row r="855" customHeight="1" spans="1:7">
      <c r="A855" s="7">
        <v>853</v>
      </c>
      <c r="B855" s="7" t="str">
        <f t="shared" si="218"/>
        <v>43101</v>
      </c>
      <c r="C855" s="8" t="s">
        <v>892</v>
      </c>
      <c r="D855" s="9" t="s">
        <v>904</v>
      </c>
      <c r="E855" s="7" t="str">
        <f>"邱腾森"</f>
        <v>邱腾森</v>
      </c>
      <c r="F855" s="7" t="str">
        <f t="shared" ref="F855:F857" si="222">"男"</f>
        <v>男</v>
      </c>
      <c r="G855" s="10"/>
    </row>
    <row r="856" customHeight="1" spans="1:7">
      <c r="A856" s="7">
        <v>854</v>
      </c>
      <c r="B856" s="7" t="str">
        <f t="shared" si="218"/>
        <v>43101</v>
      </c>
      <c r="C856" s="8" t="s">
        <v>892</v>
      </c>
      <c r="D856" s="9" t="s">
        <v>905</v>
      </c>
      <c r="E856" s="7" t="str">
        <f>"罗章"</f>
        <v>罗章</v>
      </c>
      <c r="F856" s="7" t="str">
        <f t="shared" si="222"/>
        <v>男</v>
      </c>
      <c r="G856" s="10"/>
    </row>
    <row r="857" customHeight="1" spans="1:7">
      <c r="A857" s="7">
        <v>855</v>
      </c>
      <c r="B857" s="7" t="str">
        <f t="shared" si="218"/>
        <v>43101</v>
      </c>
      <c r="C857" s="8" t="s">
        <v>892</v>
      </c>
      <c r="D857" s="9" t="s">
        <v>906</v>
      </c>
      <c r="E857" s="7" t="str">
        <f>"田吉"</f>
        <v>田吉</v>
      </c>
      <c r="F857" s="7" t="str">
        <f t="shared" si="222"/>
        <v>男</v>
      </c>
      <c r="G857" s="10"/>
    </row>
    <row r="858" customHeight="1" spans="1:7">
      <c r="A858" s="7">
        <v>856</v>
      </c>
      <c r="B858" s="7" t="str">
        <f t="shared" si="218"/>
        <v>43101</v>
      </c>
      <c r="C858" s="8" t="s">
        <v>892</v>
      </c>
      <c r="D858" s="9" t="s">
        <v>907</v>
      </c>
      <c r="E858" s="7" t="str">
        <f>"王克荣"</f>
        <v>王克荣</v>
      </c>
      <c r="F858" s="7" t="str">
        <f t="shared" ref="F858:F863" si="223">"女"</f>
        <v>女</v>
      </c>
      <c r="G858" s="10"/>
    </row>
    <row r="859" customHeight="1" spans="1:7">
      <c r="A859" s="7">
        <v>857</v>
      </c>
      <c r="B859" s="7" t="str">
        <f t="shared" si="218"/>
        <v>43101</v>
      </c>
      <c r="C859" s="8" t="s">
        <v>892</v>
      </c>
      <c r="D859" s="9" t="s">
        <v>908</v>
      </c>
      <c r="E859" s="7" t="str">
        <f>"彭冲"</f>
        <v>彭冲</v>
      </c>
      <c r="F859" s="7" t="str">
        <f t="shared" ref="F859:F862" si="224">"男"</f>
        <v>男</v>
      </c>
      <c r="G859" s="10"/>
    </row>
    <row r="860" customHeight="1" spans="1:7">
      <c r="A860" s="7">
        <v>858</v>
      </c>
      <c r="B860" s="7" t="str">
        <f t="shared" si="218"/>
        <v>43101</v>
      </c>
      <c r="C860" s="8" t="s">
        <v>892</v>
      </c>
      <c r="D860" s="9" t="s">
        <v>909</v>
      </c>
      <c r="E860" s="7" t="str">
        <f>"徐海林"</f>
        <v>徐海林</v>
      </c>
      <c r="F860" s="7" t="str">
        <f t="shared" si="224"/>
        <v>男</v>
      </c>
      <c r="G860" s="10"/>
    </row>
    <row r="861" customHeight="1" spans="1:7">
      <c r="A861" s="7">
        <v>859</v>
      </c>
      <c r="B861" s="7" t="str">
        <f t="shared" si="218"/>
        <v>43101</v>
      </c>
      <c r="C861" s="8" t="s">
        <v>892</v>
      </c>
      <c r="D861" s="9" t="s">
        <v>910</v>
      </c>
      <c r="E861" s="7" t="str">
        <f>"戴欣捷"</f>
        <v>戴欣捷</v>
      </c>
      <c r="F861" s="7" t="str">
        <f t="shared" si="223"/>
        <v>女</v>
      </c>
      <c r="G861" s="10"/>
    </row>
    <row r="862" customHeight="1" spans="1:7">
      <c r="A862" s="7">
        <v>860</v>
      </c>
      <c r="B862" s="7" t="str">
        <f t="shared" si="218"/>
        <v>43101</v>
      </c>
      <c r="C862" s="8" t="s">
        <v>892</v>
      </c>
      <c r="D862" s="9" t="s">
        <v>911</v>
      </c>
      <c r="E862" s="7" t="str">
        <f>"黎浩"</f>
        <v>黎浩</v>
      </c>
      <c r="F862" s="7" t="str">
        <f t="shared" si="224"/>
        <v>男</v>
      </c>
      <c r="G862" s="10"/>
    </row>
    <row r="863" customHeight="1" spans="1:7">
      <c r="A863" s="7">
        <v>861</v>
      </c>
      <c r="B863" s="7" t="str">
        <f t="shared" si="218"/>
        <v>43101</v>
      </c>
      <c r="C863" s="8" t="s">
        <v>892</v>
      </c>
      <c r="D863" s="9" t="s">
        <v>912</v>
      </c>
      <c r="E863" s="7" t="str">
        <f>"李璐瑶"</f>
        <v>李璐瑶</v>
      </c>
      <c r="F863" s="7" t="str">
        <f t="shared" si="223"/>
        <v>女</v>
      </c>
      <c r="G863" s="10"/>
    </row>
    <row r="864" customHeight="1" spans="1:7">
      <c r="A864" s="7">
        <v>862</v>
      </c>
      <c r="B864" s="7" t="str">
        <f t="shared" si="218"/>
        <v>43101</v>
      </c>
      <c r="C864" s="8" t="s">
        <v>892</v>
      </c>
      <c r="D864" s="9" t="s">
        <v>913</v>
      </c>
      <c r="E864" s="7" t="str">
        <f>"夏俊秋"</f>
        <v>夏俊秋</v>
      </c>
      <c r="F864" s="7" t="str">
        <f t="shared" ref="F864:F871" si="225">"男"</f>
        <v>男</v>
      </c>
      <c r="G864" s="10"/>
    </row>
    <row r="865" customHeight="1" spans="1:7">
      <c r="A865" s="7">
        <v>863</v>
      </c>
      <c r="B865" s="7" t="str">
        <f t="shared" si="218"/>
        <v>43101</v>
      </c>
      <c r="C865" s="8" t="s">
        <v>892</v>
      </c>
      <c r="D865" s="9" t="s">
        <v>914</v>
      </c>
      <c r="E865" s="7" t="str">
        <f>"康博"</f>
        <v>康博</v>
      </c>
      <c r="F865" s="7" t="str">
        <f t="shared" si="225"/>
        <v>男</v>
      </c>
      <c r="G865" s="10"/>
    </row>
    <row r="866" customHeight="1" spans="1:7">
      <c r="A866" s="7">
        <v>864</v>
      </c>
      <c r="B866" s="7" t="str">
        <f t="shared" si="218"/>
        <v>43101</v>
      </c>
      <c r="C866" s="8" t="s">
        <v>892</v>
      </c>
      <c r="D866" s="9" t="s">
        <v>915</v>
      </c>
      <c r="E866" s="7" t="str">
        <f>"江显"</f>
        <v>江显</v>
      </c>
      <c r="F866" s="7" t="str">
        <f t="shared" si="225"/>
        <v>男</v>
      </c>
      <c r="G866" s="10"/>
    </row>
    <row r="867" customHeight="1" spans="1:7">
      <c r="A867" s="7">
        <v>865</v>
      </c>
      <c r="B867" s="7" t="str">
        <f t="shared" si="218"/>
        <v>43101</v>
      </c>
      <c r="C867" s="8" t="s">
        <v>892</v>
      </c>
      <c r="D867" s="9" t="s">
        <v>916</v>
      </c>
      <c r="E867" s="7" t="str">
        <f>"邹明政"</f>
        <v>邹明政</v>
      </c>
      <c r="F867" s="7" t="str">
        <f t="shared" si="225"/>
        <v>男</v>
      </c>
      <c r="G867" s="10"/>
    </row>
    <row r="868" customHeight="1" spans="1:7">
      <c r="A868" s="7">
        <v>866</v>
      </c>
      <c r="B868" s="7" t="str">
        <f t="shared" si="218"/>
        <v>43101</v>
      </c>
      <c r="C868" s="8" t="s">
        <v>892</v>
      </c>
      <c r="D868" s="9" t="s">
        <v>917</v>
      </c>
      <c r="E868" s="7" t="str">
        <f>"张为"</f>
        <v>张为</v>
      </c>
      <c r="F868" s="7" t="str">
        <f t="shared" si="225"/>
        <v>男</v>
      </c>
      <c r="G868" s="10"/>
    </row>
    <row r="869" customHeight="1" spans="1:7">
      <c r="A869" s="7">
        <v>867</v>
      </c>
      <c r="B869" s="7" t="str">
        <f t="shared" si="218"/>
        <v>43101</v>
      </c>
      <c r="C869" s="8" t="s">
        <v>892</v>
      </c>
      <c r="D869" s="9" t="s">
        <v>918</v>
      </c>
      <c r="E869" s="7" t="str">
        <f>"李凯"</f>
        <v>李凯</v>
      </c>
      <c r="F869" s="7" t="str">
        <f t="shared" si="225"/>
        <v>男</v>
      </c>
      <c r="G869" s="10"/>
    </row>
    <row r="870" customHeight="1" spans="1:7">
      <c r="A870" s="7">
        <v>868</v>
      </c>
      <c r="B870" s="7" t="str">
        <f t="shared" si="218"/>
        <v>43101</v>
      </c>
      <c r="C870" s="8" t="s">
        <v>892</v>
      </c>
      <c r="D870" s="9" t="s">
        <v>919</v>
      </c>
      <c r="E870" s="7" t="str">
        <f>"刘亚飞"</f>
        <v>刘亚飞</v>
      </c>
      <c r="F870" s="7" t="str">
        <f t="shared" si="225"/>
        <v>男</v>
      </c>
      <c r="G870" s="10"/>
    </row>
    <row r="871" customHeight="1" spans="1:7">
      <c r="A871" s="7">
        <v>869</v>
      </c>
      <c r="B871" s="7" t="str">
        <f t="shared" si="218"/>
        <v>43101</v>
      </c>
      <c r="C871" s="8" t="s">
        <v>892</v>
      </c>
      <c r="D871" s="9" t="s">
        <v>920</v>
      </c>
      <c r="E871" s="7" t="str">
        <f>"李运桔"</f>
        <v>李运桔</v>
      </c>
      <c r="F871" s="7" t="str">
        <f t="shared" si="225"/>
        <v>男</v>
      </c>
      <c r="G871" s="10"/>
    </row>
    <row r="872" customHeight="1" spans="1:7">
      <c r="A872" s="7">
        <v>870</v>
      </c>
      <c r="B872" s="7" t="str">
        <f t="shared" si="218"/>
        <v>43101</v>
      </c>
      <c r="C872" s="8" t="s">
        <v>892</v>
      </c>
      <c r="D872" s="9" t="s">
        <v>921</v>
      </c>
      <c r="E872" s="7" t="str">
        <f>"孟祥暄"</f>
        <v>孟祥暄</v>
      </c>
      <c r="F872" s="7" t="str">
        <f>"女"</f>
        <v>女</v>
      </c>
      <c r="G872" s="10"/>
    </row>
    <row r="873" customHeight="1" spans="1:7">
      <c r="A873" s="7">
        <v>871</v>
      </c>
      <c r="B873" s="7" t="str">
        <f t="shared" si="218"/>
        <v>43101</v>
      </c>
      <c r="C873" s="8" t="s">
        <v>892</v>
      </c>
      <c r="D873" s="9" t="s">
        <v>922</v>
      </c>
      <c r="E873" s="7" t="str">
        <f>"贾晓"</f>
        <v>贾晓</v>
      </c>
      <c r="F873" s="7" t="str">
        <f>"女"</f>
        <v>女</v>
      </c>
      <c r="G873" s="10"/>
    </row>
    <row r="874" customHeight="1" spans="1:7">
      <c r="A874" s="7">
        <v>872</v>
      </c>
      <c r="B874" s="7" t="str">
        <f t="shared" si="218"/>
        <v>43101</v>
      </c>
      <c r="C874" s="8" t="s">
        <v>892</v>
      </c>
      <c r="D874" s="9" t="s">
        <v>923</v>
      </c>
      <c r="E874" s="7" t="str">
        <f>"何小朋"</f>
        <v>何小朋</v>
      </c>
      <c r="F874" s="7" t="str">
        <f>"男"</f>
        <v>男</v>
      </c>
      <c r="G874" s="10"/>
    </row>
  </sheetData>
  <mergeCells count="1">
    <mergeCell ref="A1:G1"/>
  </mergeCells>
  <printOptions horizontalCentered="1"/>
  <pageMargins left="0.196527777777778" right="0.196527777777778" top="0.751388888888889" bottom="0.393055555555556" header="0.298611111111111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PZHL_D</dc:creator>
  <cp:lastModifiedBy>WPS_1602460327</cp:lastModifiedBy>
  <dcterms:created xsi:type="dcterms:W3CDTF">2024-03-12T06:51:20Z</dcterms:created>
  <dcterms:modified xsi:type="dcterms:W3CDTF">2024-03-13T08:30:52Z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64BA59A8BAA349709426EFA5021D3B8D_13</vt:lpwstr>
  </property>
</Properties>
</file>