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1" r:id="rId1"/>
  </sheets>
  <definedNames>
    <definedName name="_xlnm._FilterDatabase" localSheetId="0" hidden="1">表!$2:$48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<sst xmlns="http://schemas.openxmlformats.org/spreadsheetml/2006/main" count="156" uniqueCount="76">
  <si>
    <t>三亚市中医院2024年度校园招聘编外卫生专业技术人员面试成绩及总成绩</t>
  </si>
  <si>
    <t>序号</t>
  </si>
  <si>
    <t>职位代码</t>
  </si>
  <si>
    <t>职位名称</t>
  </si>
  <si>
    <t>姓名</t>
  </si>
  <si>
    <t>性别</t>
  </si>
  <si>
    <t>准考证号</t>
  </si>
  <si>
    <t>笔试成绩</t>
  </si>
  <si>
    <t>笔试成绩*40%</t>
  </si>
  <si>
    <t>面试成绩</t>
  </si>
  <si>
    <t>面试成绩*60%</t>
  </si>
  <si>
    <t>总成绩</t>
  </si>
  <si>
    <t>备注</t>
  </si>
  <si>
    <t>中药炮制研发人员</t>
  </si>
  <si>
    <t>易菲</t>
  </si>
  <si>
    <t>女</t>
  </si>
  <si>
    <t>康复科医师2</t>
  </si>
  <si>
    <t>谭蜀琼</t>
  </si>
  <si>
    <t>心电图医师</t>
  </si>
  <si>
    <t>张博文</t>
  </si>
  <si>
    <t>男</t>
  </si>
  <si>
    <t>内分泌、肾病科医师</t>
  </si>
  <si>
    <t>李英兰</t>
  </si>
  <si>
    <t>郭敏</t>
  </si>
  <si>
    <t>面试缺考</t>
  </si>
  <si>
    <t>老年病科医师</t>
  </si>
  <si>
    <t>黄小倩</t>
  </si>
  <si>
    <t>脾胃病科医师</t>
  </si>
  <si>
    <t>李佳媛</t>
  </si>
  <si>
    <t>李本强</t>
  </si>
  <si>
    <t>陈霭莹</t>
  </si>
  <si>
    <t>妇产科医师</t>
  </si>
  <si>
    <t>曾维庆</t>
  </si>
  <si>
    <t>骨伤科医师</t>
  </si>
  <si>
    <t>陈侃</t>
  </si>
  <si>
    <t>谢赞</t>
  </si>
  <si>
    <t>黄文涛</t>
  </si>
  <si>
    <t>杨和淦</t>
  </si>
  <si>
    <t>马儒</t>
  </si>
  <si>
    <t>李典</t>
  </si>
  <si>
    <t>刘林</t>
  </si>
  <si>
    <t>曾昊</t>
  </si>
  <si>
    <t>赵斌</t>
  </si>
  <si>
    <t>陈功财</t>
  </si>
  <si>
    <t>针灸科医师</t>
  </si>
  <si>
    <t>王雅萱</t>
  </si>
  <si>
    <t>邱怡婕</t>
  </si>
  <si>
    <t>李文</t>
  </si>
  <si>
    <t>王小兰</t>
  </si>
  <si>
    <t>向超兰</t>
  </si>
  <si>
    <t>钟晶晶</t>
  </si>
  <si>
    <t>临床药师</t>
  </si>
  <si>
    <t>张彩婷</t>
  </si>
  <si>
    <t>许雯俐</t>
  </si>
  <si>
    <t>辛可</t>
  </si>
  <si>
    <t>陈雅璐</t>
  </si>
  <si>
    <t>邢晓琪</t>
  </si>
  <si>
    <t>药师</t>
  </si>
  <si>
    <t>刘卧波</t>
  </si>
  <si>
    <t>康复治疗师</t>
  </si>
  <si>
    <t>祖浩钧</t>
  </si>
  <si>
    <t>范宇航</t>
  </si>
  <si>
    <t>吴艾虹</t>
  </si>
  <si>
    <t>李慧慧</t>
  </si>
  <si>
    <t>王辰光</t>
  </si>
  <si>
    <t>谢红果</t>
  </si>
  <si>
    <t>吴妹姑</t>
  </si>
  <si>
    <t>皮章海</t>
  </si>
  <si>
    <t>张悦</t>
  </si>
  <si>
    <t>护理人员1</t>
  </si>
  <si>
    <t>尹冬鑫</t>
  </si>
  <si>
    <t>张立欣</t>
  </si>
  <si>
    <t>护理人员2</t>
  </si>
  <si>
    <t>温欣</t>
  </si>
  <si>
    <t>方震</t>
  </si>
  <si>
    <t>何瑞冰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</si>
</sst>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zoomScale="85" zoomScaleNormal="85" workbookViewId="0">
      <pane ySplit="2" topLeftCell="A3" activePane="bottomLeft" state="frozen"/>
      <selection/>
      <selection pane="bottomLeft" activeCell="M4" sqref="M4"/>
    </sheetView>
  </sheetViews>
  <sheetFormatPr defaultColWidth="8.88888888888889" defaultRowHeight="20.1" customHeight="1"/>
  <cols>
    <col min="1" max="1" width="5.75" style="1"/>
    <col min="2" max="2" width="12.8888888888889" style="1" customWidth="1"/>
    <col min="3" max="3" width="26.5555555555556" style="1" customWidth="1"/>
    <col min="4" max="4" width="11.6666666666667" style="1" customWidth="1"/>
    <col min="5" max="5" width="7.22222222222222" style="1" customWidth="1"/>
    <col min="6" max="6" width="18.6666666666667" style="1" customWidth="1"/>
    <col min="7" max="7" width="18.3333333333333" style="1" customWidth="1"/>
    <col min="8" max="8" width="19.4444444444444" style="2" customWidth="1"/>
    <col min="9" max="9" width="12.8888888888889" style="2" customWidth="1"/>
    <col min="10" max="10" width="19.4444444444444" style="2" customWidth="1"/>
    <col min="11" max="11" width="14" style="2" customWidth="1"/>
    <col min="12" max="12" width="16.4444444444444" style="3" customWidth="1"/>
    <col min="13" max="251" width="9" style="1"/>
    <col min="252" max="16379" width="8.88888888888889" style="1"/>
    <col min="16380" max="16384" width="8.88888888888889" style="4"/>
  </cols>
  <sheetData>
    <row r="1" s="1" customFormat="1" ht="33" customHeight="1" spans="1:12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10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customHeight="1" spans="1:12">
      <c r="A3" s="8">
        <v>1</v>
      </c>
      <c r="B3" s="8" t="str">
        <f>"0102"</f>
        <v>0102</v>
      </c>
      <c r="C3" s="8" t="s">
        <v>13</v>
      </c>
      <c r="D3" s="8" t="s">
        <v>14</v>
      </c>
      <c r="E3" s="8" t="s">
        <v>15</v>
      </c>
      <c r="F3" s="8" t="str">
        <f>"202403220127"</f>
        <v>202403220127</v>
      </c>
      <c r="G3" s="9">
        <v>58.44</v>
      </c>
      <c r="H3" s="9">
        <f t="shared" ref="H3:H48" si="0">G3*0.4</f>
        <v>23.376</v>
      </c>
      <c r="I3" s="9">
        <v>75.67</v>
      </c>
      <c r="J3" s="9">
        <f t="shared" ref="J3:J48" si="1">I3*60%</f>
        <v>45.402</v>
      </c>
      <c r="K3" s="9">
        <f t="shared" ref="K3:K48" si="2">J3+H3</f>
        <v>68.778</v>
      </c>
      <c r="L3" s="9"/>
    </row>
    <row r="4" s="1" customFormat="1" customHeight="1" spans="1:12">
      <c r="A4" s="8">
        <v>2</v>
      </c>
      <c r="B4" s="8" t="str">
        <f>"0110"</f>
        <v>0110</v>
      </c>
      <c r="C4" s="8" t="s">
        <v>16</v>
      </c>
      <c r="D4" s="8" t="s">
        <v>17</v>
      </c>
      <c r="E4" s="8" t="s">
        <v>15</v>
      </c>
      <c r="F4" s="8" t="str">
        <f>"202403220106"</f>
        <v>202403220106</v>
      </c>
      <c r="G4" s="9">
        <v>61.08</v>
      </c>
      <c r="H4" s="9">
        <f t="shared" si="0"/>
        <v>24.432</v>
      </c>
      <c r="I4" s="9">
        <v>73.33</v>
      </c>
      <c r="J4" s="9">
        <f t="shared" si="1"/>
        <v>43.998</v>
      </c>
      <c r="K4" s="9">
        <f t="shared" si="2"/>
        <v>68.43</v>
      </c>
      <c r="L4" s="9"/>
    </row>
    <row r="5" s="1" customFormat="1" customHeight="1" spans="1:12">
      <c r="A5" s="8">
        <v>3</v>
      </c>
      <c r="B5" s="8" t="str">
        <f>"0113"</f>
        <v>0113</v>
      </c>
      <c r="C5" s="8" t="s">
        <v>18</v>
      </c>
      <c r="D5" s="8" t="s">
        <v>19</v>
      </c>
      <c r="E5" s="8" t="s">
        <v>20</v>
      </c>
      <c r="F5" s="8" t="str">
        <f>"202403220107"</f>
        <v>202403220107</v>
      </c>
      <c r="G5" s="9">
        <v>45.92</v>
      </c>
      <c r="H5" s="9">
        <f t="shared" si="0"/>
        <v>18.368</v>
      </c>
      <c r="I5" s="9">
        <v>73</v>
      </c>
      <c r="J5" s="9">
        <f t="shared" si="1"/>
        <v>43.8</v>
      </c>
      <c r="K5" s="9">
        <f t="shared" si="2"/>
        <v>62.168</v>
      </c>
      <c r="L5" s="9"/>
    </row>
    <row r="6" s="1" customFormat="1" customHeight="1" spans="1:12">
      <c r="A6" s="8">
        <v>4</v>
      </c>
      <c r="B6" s="8" t="str">
        <f>"0115"</f>
        <v>0115</v>
      </c>
      <c r="C6" s="8" t="s">
        <v>21</v>
      </c>
      <c r="D6" s="8" t="s">
        <v>22</v>
      </c>
      <c r="E6" s="8" t="s">
        <v>15</v>
      </c>
      <c r="F6" s="8" t="str">
        <f>"202403220109"</f>
        <v>202403220109</v>
      </c>
      <c r="G6" s="9">
        <v>57.92</v>
      </c>
      <c r="H6" s="9">
        <f t="shared" si="0"/>
        <v>23.168</v>
      </c>
      <c r="I6" s="9">
        <v>77.67</v>
      </c>
      <c r="J6" s="9">
        <f t="shared" si="1"/>
        <v>46.602</v>
      </c>
      <c r="K6" s="9">
        <f t="shared" si="2"/>
        <v>69.77</v>
      </c>
      <c r="L6" s="9"/>
    </row>
    <row r="7" s="1" customFormat="1" customHeight="1" spans="1:12">
      <c r="A7" s="8">
        <v>5</v>
      </c>
      <c r="B7" s="8" t="str">
        <f>"0115"</f>
        <v>0115</v>
      </c>
      <c r="C7" s="8" t="s">
        <v>21</v>
      </c>
      <c r="D7" s="8" t="s">
        <v>23</v>
      </c>
      <c r="E7" s="8" t="s">
        <v>15</v>
      </c>
      <c r="F7" s="8" t="str">
        <f>"202403220108"</f>
        <v>202403220108</v>
      </c>
      <c r="G7" s="9">
        <v>72.84</v>
      </c>
      <c r="H7" s="9">
        <f t="shared" si="0"/>
        <v>29.136</v>
      </c>
      <c r="I7" s="9">
        <v>0</v>
      </c>
      <c r="J7" s="9">
        <f t="shared" si="1"/>
        <v>0</v>
      </c>
      <c r="K7" s="9">
        <f t="shared" si="2"/>
        <v>29.136</v>
      </c>
      <c r="L7" s="9" t="s">
        <v>24</v>
      </c>
    </row>
    <row r="8" s="1" customFormat="1" customHeight="1" spans="1:12">
      <c r="A8" s="8">
        <v>6</v>
      </c>
      <c r="B8" s="8" t="str">
        <f>"0116"</f>
        <v>0116</v>
      </c>
      <c r="C8" s="8" t="s">
        <v>25</v>
      </c>
      <c r="D8" s="8" t="s">
        <v>26</v>
      </c>
      <c r="E8" s="8" t="s">
        <v>15</v>
      </c>
      <c r="F8" s="8" t="str">
        <f>"202403220110"</f>
        <v>202403220110</v>
      </c>
      <c r="G8" s="9">
        <v>66.24</v>
      </c>
      <c r="H8" s="9">
        <f t="shared" si="0"/>
        <v>26.496</v>
      </c>
      <c r="I8" s="9">
        <v>76.33</v>
      </c>
      <c r="J8" s="9">
        <f t="shared" si="1"/>
        <v>45.798</v>
      </c>
      <c r="K8" s="9">
        <f t="shared" si="2"/>
        <v>72.294</v>
      </c>
      <c r="L8" s="9"/>
    </row>
    <row r="9" s="1" customFormat="1" customHeight="1" spans="1:12">
      <c r="A9" s="8">
        <v>7</v>
      </c>
      <c r="B9" s="8" t="str">
        <f>"0117"</f>
        <v>0117</v>
      </c>
      <c r="C9" s="8" t="s">
        <v>27</v>
      </c>
      <c r="D9" s="8" t="s">
        <v>28</v>
      </c>
      <c r="E9" s="8" t="s">
        <v>15</v>
      </c>
      <c r="F9" s="8" t="str">
        <f>"202403220113"</f>
        <v>202403220113</v>
      </c>
      <c r="G9" s="9">
        <v>66.44</v>
      </c>
      <c r="H9" s="9">
        <f t="shared" si="0"/>
        <v>26.576</v>
      </c>
      <c r="I9" s="9">
        <v>75</v>
      </c>
      <c r="J9" s="9">
        <f t="shared" si="1"/>
        <v>45</v>
      </c>
      <c r="K9" s="9">
        <f t="shared" si="2"/>
        <v>71.576</v>
      </c>
      <c r="L9" s="9"/>
    </row>
    <row r="10" s="1" customFormat="1" customHeight="1" spans="1:12">
      <c r="A10" s="8">
        <v>8</v>
      </c>
      <c r="B10" s="8" t="str">
        <f>"0117"</f>
        <v>0117</v>
      </c>
      <c r="C10" s="8" t="s">
        <v>27</v>
      </c>
      <c r="D10" s="8" t="s">
        <v>29</v>
      </c>
      <c r="E10" s="8" t="s">
        <v>20</v>
      </c>
      <c r="F10" s="8" t="str">
        <f>"202403220111"</f>
        <v>202403220111</v>
      </c>
      <c r="G10" s="9">
        <v>68.92</v>
      </c>
      <c r="H10" s="9">
        <f t="shared" si="0"/>
        <v>27.568</v>
      </c>
      <c r="I10" s="9">
        <v>71.33</v>
      </c>
      <c r="J10" s="9">
        <f t="shared" si="1"/>
        <v>42.798</v>
      </c>
      <c r="K10" s="9">
        <f t="shared" si="2"/>
        <v>70.366</v>
      </c>
      <c r="L10" s="9"/>
    </row>
    <row r="11" s="1" customFormat="1" customHeight="1" spans="1:12">
      <c r="A11" s="8">
        <v>9</v>
      </c>
      <c r="B11" s="8" t="str">
        <f>"0117"</f>
        <v>0117</v>
      </c>
      <c r="C11" s="8" t="s">
        <v>27</v>
      </c>
      <c r="D11" s="8" t="s">
        <v>30</v>
      </c>
      <c r="E11" s="8" t="s">
        <v>15</v>
      </c>
      <c r="F11" s="8" t="str">
        <f>"202403220112"</f>
        <v>202403220112</v>
      </c>
      <c r="G11" s="9">
        <v>65.64</v>
      </c>
      <c r="H11" s="9">
        <f t="shared" si="0"/>
        <v>26.256</v>
      </c>
      <c r="I11" s="9">
        <v>72.67</v>
      </c>
      <c r="J11" s="9">
        <f t="shared" si="1"/>
        <v>43.602</v>
      </c>
      <c r="K11" s="9">
        <f t="shared" si="2"/>
        <v>69.858</v>
      </c>
      <c r="L11" s="9"/>
    </row>
    <row r="12" s="1" customFormat="1" customHeight="1" spans="1:12">
      <c r="A12" s="8">
        <v>10</v>
      </c>
      <c r="B12" s="8" t="str">
        <f>"0118"</f>
        <v>0118</v>
      </c>
      <c r="C12" s="8" t="s">
        <v>31</v>
      </c>
      <c r="D12" s="8" t="s">
        <v>32</v>
      </c>
      <c r="E12" s="8" t="s">
        <v>20</v>
      </c>
      <c r="F12" s="8" t="str">
        <f>"202403220114"</f>
        <v>202403220114</v>
      </c>
      <c r="G12" s="9">
        <v>65</v>
      </c>
      <c r="H12" s="9">
        <f t="shared" si="0"/>
        <v>26</v>
      </c>
      <c r="I12" s="9">
        <v>76.33</v>
      </c>
      <c r="J12" s="9">
        <f t="shared" si="1"/>
        <v>45.798</v>
      </c>
      <c r="K12" s="9">
        <f t="shared" si="2"/>
        <v>71.798</v>
      </c>
      <c r="L12" s="9"/>
    </row>
    <row r="13" s="1" customFormat="1" customHeight="1" spans="1:12">
      <c r="A13" s="8">
        <v>11</v>
      </c>
      <c r="B13" s="8" t="str">
        <f t="shared" ref="B13:B22" si="3">"0119"</f>
        <v>0119</v>
      </c>
      <c r="C13" s="8" t="s">
        <v>33</v>
      </c>
      <c r="D13" s="8" t="s">
        <v>34</v>
      </c>
      <c r="E13" s="8" t="s">
        <v>20</v>
      </c>
      <c r="F13" s="8" t="str">
        <f>"202403220119"</f>
        <v>202403220119</v>
      </c>
      <c r="G13" s="9">
        <v>74.16</v>
      </c>
      <c r="H13" s="9">
        <f t="shared" si="0"/>
        <v>29.664</v>
      </c>
      <c r="I13" s="9">
        <v>81.67</v>
      </c>
      <c r="J13" s="9">
        <f t="shared" si="1"/>
        <v>49.002</v>
      </c>
      <c r="K13" s="9">
        <f t="shared" si="2"/>
        <v>78.666</v>
      </c>
      <c r="L13" s="11"/>
    </row>
    <row r="14" s="1" customFormat="1" customHeight="1" spans="1:12">
      <c r="A14" s="8">
        <v>12</v>
      </c>
      <c r="B14" s="8" t="str">
        <f t="shared" si="3"/>
        <v>0119</v>
      </c>
      <c r="C14" s="8" t="s">
        <v>33</v>
      </c>
      <c r="D14" s="8" t="s">
        <v>35</v>
      </c>
      <c r="E14" s="8" t="s">
        <v>20</v>
      </c>
      <c r="F14" s="8" t="str">
        <f>"202403220116"</f>
        <v>202403220116</v>
      </c>
      <c r="G14" s="9">
        <v>75</v>
      </c>
      <c r="H14" s="9">
        <f t="shared" si="0"/>
        <v>30</v>
      </c>
      <c r="I14" s="9">
        <v>80.67</v>
      </c>
      <c r="J14" s="9">
        <f t="shared" si="1"/>
        <v>48.402</v>
      </c>
      <c r="K14" s="9">
        <f t="shared" si="2"/>
        <v>78.402</v>
      </c>
      <c r="L14" s="11"/>
    </row>
    <row r="15" s="1" customFormat="1" customHeight="1" spans="1:12">
      <c r="A15" s="8">
        <v>13</v>
      </c>
      <c r="B15" s="8" t="str">
        <f t="shared" si="3"/>
        <v>0119</v>
      </c>
      <c r="C15" s="8" t="s">
        <v>33</v>
      </c>
      <c r="D15" s="8" t="s">
        <v>36</v>
      </c>
      <c r="E15" s="8" t="s">
        <v>20</v>
      </c>
      <c r="F15" s="8" t="str">
        <f>"202403220125"</f>
        <v>202403220125</v>
      </c>
      <c r="G15" s="9">
        <v>73.2</v>
      </c>
      <c r="H15" s="9">
        <f t="shared" si="0"/>
        <v>29.28</v>
      </c>
      <c r="I15" s="9">
        <v>79.67</v>
      </c>
      <c r="J15" s="9">
        <f t="shared" si="1"/>
        <v>47.802</v>
      </c>
      <c r="K15" s="9">
        <f t="shared" si="2"/>
        <v>77.082</v>
      </c>
      <c r="L15" s="11"/>
    </row>
    <row r="16" s="1" customFormat="1" customHeight="1" spans="1:12">
      <c r="A16" s="8">
        <v>14</v>
      </c>
      <c r="B16" s="8" t="str">
        <f t="shared" si="3"/>
        <v>0119</v>
      </c>
      <c r="C16" s="8" t="s">
        <v>33</v>
      </c>
      <c r="D16" s="8" t="s">
        <v>37</v>
      </c>
      <c r="E16" s="8" t="s">
        <v>20</v>
      </c>
      <c r="F16" s="8" t="str">
        <f>"202403220115"</f>
        <v>202403220115</v>
      </c>
      <c r="G16" s="9">
        <v>74.4</v>
      </c>
      <c r="H16" s="9">
        <f t="shared" si="0"/>
        <v>29.76</v>
      </c>
      <c r="I16" s="9">
        <v>72.33</v>
      </c>
      <c r="J16" s="9">
        <f t="shared" si="1"/>
        <v>43.398</v>
      </c>
      <c r="K16" s="9">
        <f t="shared" si="2"/>
        <v>73.158</v>
      </c>
      <c r="L16" s="11"/>
    </row>
    <row r="17" s="1" customFormat="1" customHeight="1" spans="1:12">
      <c r="A17" s="8">
        <v>15</v>
      </c>
      <c r="B17" s="8" t="str">
        <f t="shared" si="3"/>
        <v>0119</v>
      </c>
      <c r="C17" s="8" t="s">
        <v>33</v>
      </c>
      <c r="D17" s="8" t="s">
        <v>38</v>
      </c>
      <c r="E17" s="8" t="s">
        <v>20</v>
      </c>
      <c r="F17" s="8" t="str">
        <f>"202403220118"</f>
        <v>202403220118</v>
      </c>
      <c r="G17" s="9">
        <v>62.24</v>
      </c>
      <c r="H17" s="9">
        <f t="shared" si="0"/>
        <v>24.896</v>
      </c>
      <c r="I17" s="9">
        <v>77.67</v>
      </c>
      <c r="J17" s="9">
        <f t="shared" si="1"/>
        <v>46.602</v>
      </c>
      <c r="K17" s="9">
        <f t="shared" si="2"/>
        <v>71.498</v>
      </c>
      <c r="L17" s="11"/>
    </row>
    <row r="18" s="1" customFormat="1" customHeight="1" spans="1:12">
      <c r="A18" s="8">
        <v>16</v>
      </c>
      <c r="B18" s="8" t="str">
        <f t="shared" si="3"/>
        <v>0119</v>
      </c>
      <c r="C18" s="8" t="s">
        <v>33</v>
      </c>
      <c r="D18" s="8" t="s">
        <v>39</v>
      </c>
      <c r="E18" s="8" t="s">
        <v>20</v>
      </c>
      <c r="F18" s="8" t="str">
        <f>"202403220117"</f>
        <v>202403220117</v>
      </c>
      <c r="G18" s="9">
        <v>65.56</v>
      </c>
      <c r="H18" s="9">
        <f t="shared" si="0"/>
        <v>26.224</v>
      </c>
      <c r="I18" s="9">
        <v>75</v>
      </c>
      <c r="J18" s="9">
        <f t="shared" si="1"/>
        <v>45</v>
      </c>
      <c r="K18" s="9">
        <f t="shared" si="2"/>
        <v>71.224</v>
      </c>
      <c r="L18" s="11"/>
    </row>
    <row r="19" s="1" customFormat="1" customHeight="1" spans="1:12">
      <c r="A19" s="8">
        <v>17</v>
      </c>
      <c r="B19" s="8" t="str">
        <f t="shared" si="3"/>
        <v>0119</v>
      </c>
      <c r="C19" s="8" t="s">
        <v>33</v>
      </c>
      <c r="D19" s="8" t="s">
        <v>40</v>
      </c>
      <c r="E19" s="8" t="s">
        <v>20</v>
      </c>
      <c r="F19" s="8" t="str">
        <f>"202403220120"</f>
        <v>202403220120</v>
      </c>
      <c r="G19" s="9">
        <v>63.76</v>
      </c>
      <c r="H19" s="9">
        <f t="shared" si="0"/>
        <v>25.504</v>
      </c>
      <c r="I19" s="9">
        <v>74.67</v>
      </c>
      <c r="J19" s="9">
        <f t="shared" si="1"/>
        <v>44.802</v>
      </c>
      <c r="K19" s="9">
        <f t="shared" si="2"/>
        <v>70.306</v>
      </c>
      <c r="L19" s="11"/>
    </row>
    <row r="20" s="1" customFormat="1" customHeight="1" spans="1:12">
      <c r="A20" s="8">
        <v>18</v>
      </c>
      <c r="B20" s="8" t="str">
        <f t="shared" si="3"/>
        <v>0119</v>
      </c>
      <c r="C20" s="8" t="s">
        <v>33</v>
      </c>
      <c r="D20" s="8" t="s">
        <v>41</v>
      </c>
      <c r="E20" s="8" t="s">
        <v>20</v>
      </c>
      <c r="F20" s="8" t="str">
        <f>"202403220126"</f>
        <v>202403220126</v>
      </c>
      <c r="G20" s="9">
        <v>64.52</v>
      </c>
      <c r="H20" s="9">
        <f t="shared" si="0"/>
        <v>25.808</v>
      </c>
      <c r="I20" s="9">
        <v>74</v>
      </c>
      <c r="J20" s="9">
        <f t="shared" si="1"/>
        <v>44.4</v>
      </c>
      <c r="K20" s="9">
        <f t="shared" si="2"/>
        <v>70.208</v>
      </c>
      <c r="L20" s="11"/>
    </row>
    <row r="21" s="1" customFormat="1" customHeight="1" spans="1:12">
      <c r="A21" s="8">
        <v>19</v>
      </c>
      <c r="B21" s="8" t="str">
        <f t="shared" si="3"/>
        <v>0119</v>
      </c>
      <c r="C21" s="8" t="s">
        <v>33</v>
      </c>
      <c r="D21" s="8" t="s">
        <v>42</v>
      </c>
      <c r="E21" s="8" t="s">
        <v>20</v>
      </c>
      <c r="F21" s="8" t="str">
        <f>"202403220121"</f>
        <v>202403220121</v>
      </c>
      <c r="G21" s="9">
        <v>64.68</v>
      </c>
      <c r="H21" s="9">
        <f t="shared" si="0"/>
        <v>25.872</v>
      </c>
      <c r="I21" s="9">
        <v>67.33</v>
      </c>
      <c r="J21" s="9">
        <f t="shared" si="1"/>
        <v>40.398</v>
      </c>
      <c r="K21" s="9">
        <f t="shared" si="2"/>
        <v>66.27</v>
      </c>
      <c r="L21" s="11"/>
    </row>
    <row r="22" s="1" customFormat="1" customHeight="1" spans="1:12">
      <c r="A22" s="8">
        <v>20</v>
      </c>
      <c r="B22" s="8" t="str">
        <f t="shared" si="3"/>
        <v>0119</v>
      </c>
      <c r="C22" s="8" t="s">
        <v>33</v>
      </c>
      <c r="D22" s="8" t="s">
        <v>43</v>
      </c>
      <c r="E22" s="8" t="s">
        <v>20</v>
      </c>
      <c r="F22" s="8" t="str">
        <f>"202403220123"</f>
        <v>202403220123</v>
      </c>
      <c r="G22" s="9">
        <v>75.44</v>
      </c>
      <c r="H22" s="9">
        <f t="shared" si="0"/>
        <v>30.176</v>
      </c>
      <c r="I22" s="9">
        <v>0</v>
      </c>
      <c r="J22" s="9">
        <f t="shared" si="1"/>
        <v>0</v>
      </c>
      <c r="K22" s="9">
        <f t="shared" si="2"/>
        <v>30.176</v>
      </c>
      <c r="L22" s="9" t="s">
        <v>24</v>
      </c>
    </row>
    <row r="23" s="1" customFormat="1" customHeight="1" spans="1:12">
      <c r="A23" s="8">
        <v>21</v>
      </c>
      <c r="B23" s="8" t="str">
        <f t="shared" ref="B23:B28" si="4">"0127"</f>
        <v>0127</v>
      </c>
      <c r="C23" s="8" t="s">
        <v>44</v>
      </c>
      <c r="D23" s="8" t="s">
        <v>45</v>
      </c>
      <c r="E23" s="8" t="s">
        <v>15</v>
      </c>
      <c r="F23" s="8" t="str">
        <f>"202403220151"</f>
        <v>202403220151</v>
      </c>
      <c r="G23" s="9">
        <v>79.6</v>
      </c>
      <c r="H23" s="9">
        <f t="shared" si="0"/>
        <v>31.84</v>
      </c>
      <c r="I23" s="9">
        <v>83.67</v>
      </c>
      <c r="J23" s="9">
        <f t="shared" si="1"/>
        <v>50.202</v>
      </c>
      <c r="K23" s="9">
        <f t="shared" si="2"/>
        <v>82.042</v>
      </c>
      <c r="L23" s="11"/>
    </row>
    <row r="24" s="1" customFormat="1" customHeight="1" spans="1:12">
      <c r="A24" s="8">
        <v>22</v>
      </c>
      <c r="B24" s="8" t="str">
        <f t="shared" si="4"/>
        <v>0127</v>
      </c>
      <c r="C24" s="8" t="s">
        <v>44</v>
      </c>
      <c r="D24" s="8" t="s">
        <v>46</v>
      </c>
      <c r="E24" s="8" t="s">
        <v>15</v>
      </c>
      <c r="F24" s="8" t="str">
        <f>"202403220152"</f>
        <v>202403220152</v>
      </c>
      <c r="G24" s="9">
        <v>79.76</v>
      </c>
      <c r="H24" s="9">
        <f t="shared" si="0"/>
        <v>31.904</v>
      </c>
      <c r="I24" s="9">
        <v>79.67</v>
      </c>
      <c r="J24" s="9">
        <f t="shared" si="1"/>
        <v>47.802</v>
      </c>
      <c r="K24" s="9">
        <f t="shared" si="2"/>
        <v>79.706</v>
      </c>
      <c r="L24" s="11"/>
    </row>
    <row r="25" s="1" customFormat="1" customHeight="1" spans="1:12">
      <c r="A25" s="8">
        <v>23</v>
      </c>
      <c r="B25" s="8" t="str">
        <f t="shared" si="4"/>
        <v>0127</v>
      </c>
      <c r="C25" s="8" t="s">
        <v>44</v>
      </c>
      <c r="D25" s="8" t="s">
        <v>47</v>
      </c>
      <c r="E25" s="8" t="s">
        <v>20</v>
      </c>
      <c r="F25" s="8" t="str">
        <f>"202403220148"</f>
        <v>202403220148</v>
      </c>
      <c r="G25" s="9">
        <v>85.36</v>
      </c>
      <c r="H25" s="9">
        <f t="shared" si="0"/>
        <v>34.144</v>
      </c>
      <c r="I25" s="9">
        <v>72.33</v>
      </c>
      <c r="J25" s="9">
        <f t="shared" si="1"/>
        <v>43.398</v>
      </c>
      <c r="K25" s="9">
        <f t="shared" si="2"/>
        <v>77.542</v>
      </c>
      <c r="L25" s="11"/>
    </row>
    <row r="26" s="1" customFormat="1" customHeight="1" spans="1:12">
      <c r="A26" s="8">
        <v>24</v>
      </c>
      <c r="B26" s="8" t="str">
        <f t="shared" si="4"/>
        <v>0127</v>
      </c>
      <c r="C26" s="8" t="s">
        <v>44</v>
      </c>
      <c r="D26" s="8" t="s">
        <v>48</v>
      </c>
      <c r="E26" s="8" t="s">
        <v>15</v>
      </c>
      <c r="F26" s="8" t="str">
        <f>"202403220147"</f>
        <v>202403220147</v>
      </c>
      <c r="G26" s="9">
        <v>71.96</v>
      </c>
      <c r="H26" s="9">
        <f t="shared" si="0"/>
        <v>28.784</v>
      </c>
      <c r="I26" s="9">
        <v>76.67</v>
      </c>
      <c r="J26" s="9">
        <f t="shared" si="1"/>
        <v>46.002</v>
      </c>
      <c r="K26" s="9">
        <f t="shared" si="2"/>
        <v>74.786</v>
      </c>
      <c r="L26" s="11"/>
    </row>
    <row r="27" s="1" customFormat="1" customHeight="1" spans="1:12">
      <c r="A27" s="8">
        <v>25</v>
      </c>
      <c r="B27" s="8" t="str">
        <f t="shared" si="4"/>
        <v>0127</v>
      </c>
      <c r="C27" s="8" t="s">
        <v>44</v>
      </c>
      <c r="D27" s="8" t="s">
        <v>49</v>
      </c>
      <c r="E27" s="8" t="s">
        <v>15</v>
      </c>
      <c r="F27" s="8" t="str">
        <f>"202403220149"</f>
        <v>202403220149</v>
      </c>
      <c r="G27" s="9">
        <v>69.84</v>
      </c>
      <c r="H27" s="9">
        <f t="shared" si="0"/>
        <v>27.936</v>
      </c>
      <c r="I27" s="9">
        <v>0</v>
      </c>
      <c r="J27" s="9">
        <f t="shared" si="1"/>
        <v>0</v>
      </c>
      <c r="K27" s="9">
        <f t="shared" si="2"/>
        <v>27.936</v>
      </c>
      <c r="L27" s="9" t="s">
        <v>24</v>
      </c>
    </row>
    <row r="28" s="1" customFormat="1" customHeight="1" spans="1:12">
      <c r="A28" s="8">
        <v>26</v>
      </c>
      <c r="B28" s="8" t="str">
        <f t="shared" si="4"/>
        <v>0127</v>
      </c>
      <c r="C28" s="8" t="s">
        <v>44</v>
      </c>
      <c r="D28" s="8" t="s">
        <v>50</v>
      </c>
      <c r="E28" s="8" t="s">
        <v>15</v>
      </c>
      <c r="F28" s="8" t="str">
        <f>"202403220150"</f>
        <v>202403220150</v>
      </c>
      <c r="G28" s="9">
        <v>69.8</v>
      </c>
      <c r="H28" s="9">
        <f t="shared" si="0"/>
        <v>27.92</v>
      </c>
      <c r="I28" s="9">
        <v>0</v>
      </c>
      <c r="J28" s="9">
        <f t="shared" si="1"/>
        <v>0</v>
      </c>
      <c r="K28" s="9">
        <f t="shared" si="2"/>
        <v>27.92</v>
      </c>
      <c r="L28" s="9" t="s">
        <v>24</v>
      </c>
    </row>
    <row r="29" s="1" customFormat="1" customHeight="1" spans="1:12">
      <c r="A29" s="8">
        <v>27</v>
      </c>
      <c r="B29" s="8" t="str">
        <f>"0129"</f>
        <v>0129</v>
      </c>
      <c r="C29" s="8" t="s">
        <v>51</v>
      </c>
      <c r="D29" s="8" t="s">
        <v>52</v>
      </c>
      <c r="E29" s="8" t="s">
        <v>15</v>
      </c>
      <c r="F29" s="8" t="str">
        <f>"202403220132"</f>
        <v>202403220132</v>
      </c>
      <c r="G29" s="9">
        <v>69.8</v>
      </c>
      <c r="H29" s="9">
        <f t="shared" si="0"/>
        <v>27.92</v>
      </c>
      <c r="I29" s="9">
        <v>70.67</v>
      </c>
      <c r="J29" s="9">
        <f t="shared" si="1"/>
        <v>42.402</v>
      </c>
      <c r="K29" s="9">
        <f t="shared" si="2"/>
        <v>70.322</v>
      </c>
      <c r="L29" s="11"/>
    </row>
    <row r="30" s="1" customFormat="1" customHeight="1" spans="1:12">
      <c r="A30" s="8">
        <v>28</v>
      </c>
      <c r="B30" s="8" t="str">
        <f>"0129"</f>
        <v>0129</v>
      </c>
      <c r="C30" s="8" t="s">
        <v>51</v>
      </c>
      <c r="D30" s="8" t="s">
        <v>53</v>
      </c>
      <c r="E30" s="8" t="s">
        <v>15</v>
      </c>
      <c r="F30" s="8" t="str">
        <f>"202403220128"</f>
        <v>202403220128</v>
      </c>
      <c r="G30" s="9">
        <v>57.84</v>
      </c>
      <c r="H30" s="9">
        <f t="shared" si="0"/>
        <v>23.136</v>
      </c>
      <c r="I30" s="9">
        <v>75</v>
      </c>
      <c r="J30" s="9">
        <f t="shared" si="1"/>
        <v>45</v>
      </c>
      <c r="K30" s="9">
        <f t="shared" si="2"/>
        <v>68.136</v>
      </c>
      <c r="L30" s="11"/>
    </row>
    <row r="31" s="1" customFormat="1" customHeight="1" spans="1:12">
      <c r="A31" s="8">
        <v>29</v>
      </c>
      <c r="B31" s="8" t="str">
        <f>"0129"</f>
        <v>0129</v>
      </c>
      <c r="C31" s="8" t="s">
        <v>51</v>
      </c>
      <c r="D31" s="8" t="s">
        <v>54</v>
      </c>
      <c r="E31" s="8" t="s">
        <v>15</v>
      </c>
      <c r="F31" s="8" t="str">
        <f>"202403220133"</f>
        <v>202403220133</v>
      </c>
      <c r="G31" s="9">
        <v>54.72</v>
      </c>
      <c r="H31" s="9">
        <f t="shared" si="0"/>
        <v>21.888</v>
      </c>
      <c r="I31" s="9">
        <v>69.33</v>
      </c>
      <c r="J31" s="9">
        <f t="shared" si="1"/>
        <v>41.598</v>
      </c>
      <c r="K31" s="9">
        <f t="shared" si="2"/>
        <v>63.486</v>
      </c>
      <c r="L31" s="11"/>
    </row>
    <row r="32" s="1" customFormat="1" customHeight="1" spans="1:12">
      <c r="A32" s="8">
        <v>30</v>
      </c>
      <c r="B32" s="8" t="str">
        <f>"0129"</f>
        <v>0129</v>
      </c>
      <c r="C32" s="8" t="s">
        <v>51</v>
      </c>
      <c r="D32" s="8" t="s">
        <v>55</v>
      </c>
      <c r="E32" s="8" t="s">
        <v>15</v>
      </c>
      <c r="F32" s="8" t="str">
        <f>"202403220129"</f>
        <v>202403220129</v>
      </c>
      <c r="G32" s="9">
        <v>52.76</v>
      </c>
      <c r="H32" s="9">
        <f t="shared" si="0"/>
        <v>21.104</v>
      </c>
      <c r="I32" s="9">
        <v>69.67</v>
      </c>
      <c r="J32" s="9">
        <f t="shared" si="1"/>
        <v>41.802</v>
      </c>
      <c r="K32" s="9">
        <f t="shared" si="2"/>
        <v>62.906</v>
      </c>
      <c r="L32" s="11"/>
    </row>
    <row r="33" s="1" customFormat="1" customHeight="1" spans="1:12">
      <c r="A33" s="8">
        <v>31</v>
      </c>
      <c r="B33" s="8" t="str">
        <f>"0129"</f>
        <v>0129</v>
      </c>
      <c r="C33" s="8" t="s">
        <v>51</v>
      </c>
      <c r="D33" s="8" t="s">
        <v>56</v>
      </c>
      <c r="E33" s="8" t="s">
        <v>15</v>
      </c>
      <c r="F33" s="8" t="str">
        <f>"202403220130"</f>
        <v>202403220130</v>
      </c>
      <c r="G33" s="9">
        <v>53.64</v>
      </c>
      <c r="H33" s="9">
        <f t="shared" si="0"/>
        <v>21.456</v>
      </c>
      <c r="I33" s="9">
        <v>0</v>
      </c>
      <c r="J33" s="9">
        <f t="shared" si="1"/>
        <v>0</v>
      </c>
      <c r="K33" s="9">
        <f t="shared" si="2"/>
        <v>21.456</v>
      </c>
      <c r="L33" s="9" t="s">
        <v>24</v>
      </c>
    </row>
    <row r="34" s="1" customFormat="1" customHeight="1" spans="1:12">
      <c r="A34" s="8">
        <v>32</v>
      </c>
      <c r="B34" s="8" t="str">
        <f>"0130"</f>
        <v>0130</v>
      </c>
      <c r="C34" s="8" t="s">
        <v>57</v>
      </c>
      <c r="D34" s="8" t="s">
        <v>58</v>
      </c>
      <c r="E34" s="8" t="s">
        <v>20</v>
      </c>
      <c r="F34" s="8" t="str">
        <f>"202403220134"</f>
        <v>202403220134</v>
      </c>
      <c r="G34" s="9">
        <v>56.92</v>
      </c>
      <c r="H34" s="9">
        <f t="shared" si="0"/>
        <v>22.768</v>
      </c>
      <c r="I34" s="9">
        <v>69.67</v>
      </c>
      <c r="J34" s="9">
        <f t="shared" si="1"/>
        <v>41.802</v>
      </c>
      <c r="K34" s="9">
        <f t="shared" si="2"/>
        <v>64.57</v>
      </c>
      <c r="L34" s="11"/>
    </row>
    <row r="35" s="1" customFormat="1" customHeight="1" spans="1:12">
      <c r="A35" s="8">
        <v>33</v>
      </c>
      <c r="B35" s="8" t="str">
        <f t="shared" ref="B35:B43" si="5">"0132"</f>
        <v>0132</v>
      </c>
      <c r="C35" s="8" t="s">
        <v>59</v>
      </c>
      <c r="D35" s="8" t="s">
        <v>60</v>
      </c>
      <c r="E35" s="8" t="s">
        <v>20</v>
      </c>
      <c r="F35" s="8" t="str">
        <f>"202403220145"</f>
        <v>202403220145</v>
      </c>
      <c r="G35" s="9">
        <v>69.8</v>
      </c>
      <c r="H35" s="9">
        <f t="shared" si="0"/>
        <v>27.92</v>
      </c>
      <c r="I35" s="9">
        <v>78.33</v>
      </c>
      <c r="J35" s="9">
        <f t="shared" si="1"/>
        <v>46.998</v>
      </c>
      <c r="K35" s="9">
        <f t="shared" si="2"/>
        <v>74.918</v>
      </c>
      <c r="L35" s="11"/>
    </row>
    <row r="36" s="1" customFormat="1" customHeight="1" spans="1:12">
      <c r="A36" s="8">
        <v>34</v>
      </c>
      <c r="B36" s="8" t="str">
        <f t="shared" si="5"/>
        <v>0132</v>
      </c>
      <c r="C36" s="8" t="s">
        <v>59</v>
      </c>
      <c r="D36" s="8" t="s">
        <v>61</v>
      </c>
      <c r="E36" s="8" t="s">
        <v>20</v>
      </c>
      <c r="F36" s="8" t="str">
        <f>"202403220140"</f>
        <v>202403220140</v>
      </c>
      <c r="G36" s="9">
        <v>65.88</v>
      </c>
      <c r="H36" s="9">
        <f t="shared" si="0"/>
        <v>26.352</v>
      </c>
      <c r="I36" s="9">
        <v>79.33</v>
      </c>
      <c r="J36" s="9">
        <f t="shared" si="1"/>
        <v>47.598</v>
      </c>
      <c r="K36" s="9">
        <f t="shared" si="2"/>
        <v>73.95</v>
      </c>
      <c r="L36" s="11"/>
    </row>
    <row r="37" s="1" customFormat="1" customHeight="1" spans="1:12">
      <c r="A37" s="8">
        <v>35</v>
      </c>
      <c r="B37" s="8" t="str">
        <f t="shared" si="5"/>
        <v>0132</v>
      </c>
      <c r="C37" s="8" t="s">
        <v>59</v>
      </c>
      <c r="D37" s="8" t="s">
        <v>62</v>
      </c>
      <c r="E37" s="8" t="s">
        <v>15</v>
      </c>
      <c r="F37" s="8" t="str">
        <f>"202403220141"</f>
        <v>202403220141</v>
      </c>
      <c r="G37" s="9">
        <v>65.36</v>
      </c>
      <c r="H37" s="9">
        <f t="shared" si="0"/>
        <v>26.144</v>
      </c>
      <c r="I37" s="9">
        <v>79.67</v>
      </c>
      <c r="J37" s="9">
        <f t="shared" si="1"/>
        <v>47.802</v>
      </c>
      <c r="K37" s="9">
        <f t="shared" si="2"/>
        <v>73.946</v>
      </c>
      <c r="L37" s="11"/>
    </row>
    <row r="38" s="1" customFormat="1" customHeight="1" spans="1:12">
      <c r="A38" s="8">
        <v>36</v>
      </c>
      <c r="B38" s="8" t="str">
        <f t="shared" si="5"/>
        <v>0132</v>
      </c>
      <c r="C38" s="8" t="s">
        <v>59</v>
      </c>
      <c r="D38" s="8" t="s">
        <v>63</v>
      </c>
      <c r="E38" s="8" t="s">
        <v>15</v>
      </c>
      <c r="F38" s="8" t="str">
        <f>"202403220143"</f>
        <v>202403220143</v>
      </c>
      <c r="G38" s="9">
        <v>62.96</v>
      </c>
      <c r="H38" s="9">
        <f t="shared" si="0"/>
        <v>25.184</v>
      </c>
      <c r="I38" s="9">
        <v>77.33</v>
      </c>
      <c r="J38" s="9">
        <f t="shared" si="1"/>
        <v>46.398</v>
      </c>
      <c r="K38" s="9">
        <f t="shared" si="2"/>
        <v>71.582</v>
      </c>
      <c r="L38" s="11"/>
    </row>
    <row r="39" s="1" customFormat="1" customHeight="1" spans="1:12">
      <c r="A39" s="8">
        <v>37</v>
      </c>
      <c r="B39" s="8" t="str">
        <f t="shared" si="5"/>
        <v>0132</v>
      </c>
      <c r="C39" s="8" t="s">
        <v>59</v>
      </c>
      <c r="D39" s="8" t="s">
        <v>64</v>
      </c>
      <c r="E39" s="8" t="s">
        <v>20</v>
      </c>
      <c r="F39" s="8" t="str">
        <f>"202403220137"</f>
        <v>202403220137</v>
      </c>
      <c r="G39" s="9">
        <v>63.56</v>
      </c>
      <c r="H39" s="9">
        <f t="shared" si="0"/>
        <v>25.424</v>
      </c>
      <c r="I39" s="9">
        <v>76.33</v>
      </c>
      <c r="J39" s="9">
        <f t="shared" si="1"/>
        <v>45.798</v>
      </c>
      <c r="K39" s="9">
        <f t="shared" si="2"/>
        <v>71.222</v>
      </c>
      <c r="L39" s="11"/>
    </row>
    <row r="40" s="1" customFormat="1" customHeight="1" spans="1:12">
      <c r="A40" s="8">
        <v>38</v>
      </c>
      <c r="B40" s="8" t="str">
        <f t="shared" si="5"/>
        <v>0132</v>
      </c>
      <c r="C40" s="8" t="s">
        <v>59</v>
      </c>
      <c r="D40" s="8" t="s">
        <v>65</v>
      </c>
      <c r="E40" s="8" t="s">
        <v>15</v>
      </c>
      <c r="F40" s="8" t="str">
        <f>"202403220136"</f>
        <v>202403220136</v>
      </c>
      <c r="G40" s="9">
        <v>64.36</v>
      </c>
      <c r="H40" s="9">
        <f t="shared" si="0"/>
        <v>25.744</v>
      </c>
      <c r="I40" s="9">
        <v>72</v>
      </c>
      <c r="J40" s="9">
        <f t="shared" si="1"/>
        <v>43.2</v>
      </c>
      <c r="K40" s="9">
        <f t="shared" si="2"/>
        <v>68.944</v>
      </c>
      <c r="L40" s="11"/>
    </row>
    <row r="41" s="1" customFormat="1" customHeight="1" spans="1:12">
      <c r="A41" s="8">
        <v>39</v>
      </c>
      <c r="B41" s="8" t="str">
        <f t="shared" si="5"/>
        <v>0132</v>
      </c>
      <c r="C41" s="8" t="s">
        <v>59</v>
      </c>
      <c r="D41" s="8" t="s">
        <v>66</v>
      </c>
      <c r="E41" s="8" t="s">
        <v>15</v>
      </c>
      <c r="F41" s="8" t="str">
        <f>"202403220135"</f>
        <v>202403220135</v>
      </c>
      <c r="G41" s="9">
        <v>64.32</v>
      </c>
      <c r="H41" s="9">
        <f t="shared" si="0"/>
        <v>25.728</v>
      </c>
      <c r="I41" s="9">
        <v>72</v>
      </c>
      <c r="J41" s="9">
        <f t="shared" si="1"/>
        <v>43.2</v>
      </c>
      <c r="K41" s="9">
        <f t="shared" si="2"/>
        <v>68.928</v>
      </c>
      <c r="L41" s="11"/>
    </row>
    <row r="42" s="1" customFormat="1" customHeight="1" spans="1:12">
      <c r="A42" s="8">
        <v>40</v>
      </c>
      <c r="B42" s="8" t="str">
        <f t="shared" si="5"/>
        <v>0132</v>
      </c>
      <c r="C42" s="8" t="s">
        <v>59</v>
      </c>
      <c r="D42" s="8" t="s">
        <v>67</v>
      </c>
      <c r="E42" s="8" t="s">
        <v>20</v>
      </c>
      <c r="F42" s="8" t="str">
        <f>"202403220139"</f>
        <v>202403220139</v>
      </c>
      <c r="G42" s="9">
        <v>66.32</v>
      </c>
      <c r="H42" s="9">
        <f t="shared" si="0"/>
        <v>26.528</v>
      </c>
      <c r="I42" s="9">
        <v>69.67</v>
      </c>
      <c r="J42" s="9">
        <f t="shared" si="1"/>
        <v>41.802</v>
      </c>
      <c r="K42" s="9">
        <f t="shared" si="2"/>
        <v>68.33</v>
      </c>
      <c r="L42" s="11"/>
    </row>
    <row r="43" s="1" customFormat="1" customHeight="1" spans="1:12">
      <c r="A43" s="8">
        <v>41</v>
      </c>
      <c r="B43" s="8" t="str">
        <f t="shared" si="5"/>
        <v>0132</v>
      </c>
      <c r="C43" s="8" t="s">
        <v>59</v>
      </c>
      <c r="D43" s="8" t="s">
        <v>68</v>
      </c>
      <c r="E43" s="8" t="s">
        <v>15</v>
      </c>
      <c r="F43" s="8" t="str">
        <f>"202403220142"</f>
        <v>202403220142</v>
      </c>
      <c r="G43" s="9">
        <v>62.4</v>
      </c>
      <c r="H43" s="9">
        <f t="shared" si="0"/>
        <v>24.96</v>
      </c>
      <c r="I43" s="9">
        <v>70</v>
      </c>
      <c r="J43" s="9">
        <f t="shared" si="1"/>
        <v>42</v>
      </c>
      <c r="K43" s="9">
        <f t="shared" si="2"/>
        <v>66.96</v>
      </c>
      <c r="L43" s="11"/>
    </row>
    <row r="44" s="1" customFormat="1" customHeight="1" spans="1:12">
      <c r="A44" s="8">
        <v>42</v>
      </c>
      <c r="B44" s="8" t="str">
        <f>"0133"</f>
        <v>0133</v>
      </c>
      <c r="C44" s="8" t="s">
        <v>69</v>
      </c>
      <c r="D44" s="8" t="s">
        <v>70</v>
      </c>
      <c r="E44" s="8" t="s">
        <v>20</v>
      </c>
      <c r="F44" s="8" t="str">
        <f>"202403220102"</f>
        <v>202403220102</v>
      </c>
      <c r="G44" s="9">
        <v>71.32</v>
      </c>
      <c r="H44" s="9">
        <f t="shared" si="0"/>
        <v>28.528</v>
      </c>
      <c r="I44" s="9">
        <v>79.67</v>
      </c>
      <c r="J44" s="9">
        <f t="shared" si="1"/>
        <v>47.802</v>
      </c>
      <c r="K44" s="9">
        <f t="shared" si="2"/>
        <v>76.33</v>
      </c>
      <c r="L44" s="11"/>
    </row>
    <row r="45" s="1" customFormat="1" customHeight="1" spans="1:12">
      <c r="A45" s="8">
        <v>43</v>
      </c>
      <c r="B45" s="8" t="str">
        <f>"0133"</f>
        <v>0133</v>
      </c>
      <c r="C45" s="8" t="s">
        <v>69</v>
      </c>
      <c r="D45" s="8" t="s">
        <v>71</v>
      </c>
      <c r="E45" s="8" t="s">
        <v>15</v>
      </c>
      <c r="F45" s="8" t="str">
        <f>"202403220101"</f>
        <v>202403220101</v>
      </c>
      <c r="G45" s="9">
        <v>71.76</v>
      </c>
      <c r="H45" s="9">
        <f t="shared" si="0"/>
        <v>28.704</v>
      </c>
      <c r="I45" s="9">
        <v>71</v>
      </c>
      <c r="J45" s="9">
        <f t="shared" si="1"/>
        <v>42.6</v>
      </c>
      <c r="K45" s="9">
        <f t="shared" si="2"/>
        <v>71.304</v>
      </c>
      <c r="L45" s="11"/>
    </row>
    <row r="46" s="1" customFormat="1" customHeight="1" spans="1:12">
      <c r="A46" s="8">
        <v>44</v>
      </c>
      <c r="B46" s="8" t="str">
        <f>"0134"</f>
        <v>0134</v>
      </c>
      <c r="C46" s="8" t="s">
        <v>72</v>
      </c>
      <c r="D46" s="8" t="s">
        <v>73</v>
      </c>
      <c r="E46" s="8" t="s">
        <v>15</v>
      </c>
      <c r="F46" s="8" t="str">
        <f>"202403220104"</f>
        <v>202403220104</v>
      </c>
      <c r="G46" s="9">
        <v>79.2</v>
      </c>
      <c r="H46" s="9">
        <f t="shared" si="0"/>
        <v>31.68</v>
      </c>
      <c r="I46" s="9">
        <v>76.33</v>
      </c>
      <c r="J46" s="9">
        <f t="shared" si="1"/>
        <v>45.798</v>
      </c>
      <c r="K46" s="9">
        <f t="shared" si="2"/>
        <v>77.478</v>
      </c>
      <c r="L46" s="11"/>
    </row>
    <row r="47" s="1" customFormat="1" customHeight="1" spans="1:12">
      <c r="A47" s="8">
        <v>45</v>
      </c>
      <c r="B47" s="8" t="str">
        <f>"0134"</f>
        <v>0134</v>
      </c>
      <c r="C47" s="8" t="s">
        <v>72</v>
      </c>
      <c r="D47" s="8" t="s">
        <v>74</v>
      </c>
      <c r="E47" s="8" t="s">
        <v>20</v>
      </c>
      <c r="F47" s="8" t="str">
        <f>"202403220105"</f>
        <v>202403220105</v>
      </c>
      <c r="G47" s="9">
        <v>73.64</v>
      </c>
      <c r="H47" s="9">
        <f t="shared" si="0"/>
        <v>29.456</v>
      </c>
      <c r="I47" s="9">
        <v>69</v>
      </c>
      <c r="J47" s="9">
        <f t="shared" si="1"/>
        <v>41.4</v>
      </c>
      <c r="K47" s="9">
        <f t="shared" si="2"/>
        <v>70.856</v>
      </c>
      <c r="L47" s="11"/>
    </row>
    <row r="48" s="1" customFormat="1" customHeight="1" spans="1:12">
      <c r="A48" s="8">
        <v>46</v>
      </c>
      <c r="B48" s="8" t="str">
        <f>"0134"</f>
        <v>0134</v>
      </c>
      <c r="C48" s="8" t="s">
        <v>72</v>
      </c>
      <c r="D48" s="8" t="s">
        <v>75</v>
      </c>
      <c r="E48" s="8" t="s">
        <v>15</v>
      </c>
      <c r="F48" s="8" t="str">
        <f>"202403220103"</f>
        <v>202403220103</v>
      </c>
      <c r="G48" s="9">
        <v>68.36</v>
      </c>
      <c r="H48" s="9">
        <f t="shared" si="0"/>
        <v>27.344</v>
      </c>
      <c r="I48" s="9">
        <v>71.33</v>
      </c>
      <c r="J48" s="9">
        <f t="shared" si="1"/>
        <v>42.798</v>
      </c>
      <c r="K48" s="9">
        <f t="shared" si="2"/>
        <v>70.142</v>
      </c>
      <c r="L48" s="11"/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黄毅</cp:lastModifiedBy>
  <dcterms:created xsi:type="dcterms:W3CDTF">2023-05-12T11:15:00Z</dcterms:created>
  <dcterms:modified xsi:type="dcterms:W3CDTF">2024-03-24T05:29:03Z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3E7420C3638E47BD8F0B891911093BE0_13</vt:lpwstr>
  </property>
</Properties>
</file>