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tabRatio="857"/>
  </bookViews>
  <sheets>
    <sheet name="表" sheetId="3" r:id="rId1"/>
  </sheets>
  <definedNames>
    <definedName name="_xlnm._FilterDatabase" localSheetId="0" hidden="1">表!$A$2:$J$2</definedName>
    <definedName name="_xlnm.Print_Titles" localSheetId="0">表!$1:$2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<sst xmlns="http://schemas.openxmlformats.org/spreadsheetml/2006/main" count="108" uniqueCount="53">
  <si>
    <t>2024年三亚口腔医学中心公开招聘员额制工作人员考核招聘岗位考试成绩</t>
  </si>
  <si>
    <t>序号</t>
  </si>
  <si>
    <t>报考岗位</t>
  </si>
  <si>
    <t>身份证号码</t>
  </si>
  <si>
    <t>姓名</t>
  </si>
  <si>
    <t>实操成绩</t>
  </si>
  <si>
    <t>实操成绩*60%</t>
  </si>
  <si>
    <t>答辩成绩</t>
  </si>
  <si>
    <t>答辩成绩*40%</t>
  </si>
  <si>
    <t>考试成绩</t>
  </si>
  <si>
    <t>备注</t>
  </si>
  <si>
    <t>0101_口腔医师（一）</t>
  </si>
  <si>
    <t>4602****4436</t>
  </si>
  <si>
    <t>4600****4561</t>
  </si>
  <si>
    <t>4600****3219</t>
  </si>
  <si>
    <t>1502****3624</t>
  </si>
  <si>
    <t>4600****0051</t>
  </si>
  <si>
    <t>4210****2021</t>
  </si>
  <si>
    <t>1528****0012</t>
  </si>
  <si>
    <t>缺考</t>
  </si>
  <si>
    <t>1502****292X</t>
  </si>
  <si>
    <t>3601****3994</t>
  </si>
  <si>
    <t>1502****0328</t>
  </si>
  <si>
    <t>1503****2040</t>
  </si>
  <si>
    <t>1528****0027</t>
  </si>
  <si>
    <t>1521****002X</t>
  </si>
  <si>
    <t>1301****0921</t>
  </si>
  <si>
    <t>0102_口腔医师（二）</t>
  </si>
  <si>
    <t>3503****702X</t>
  </si>
  <si>
    <t>4325****0555</t>
  </si>
  <si>
    <t>4600****0031</t>
  </si>
  <si>
    <t>3522****5115</t>
  </si>
  <si>
    <t>2207****0227</t>
  </si>
  <si>
    <t>4600****0624</t>
  </si>
  <si>
    <t>4600****3342</t>
  </si>
  <si>
    <t>3404****0415</t>
  </si>
  <si>
    <t>1101****2520</t>
  </si>
  <si>
    <t>2323****421X</t>
  </si>
  <si>
    <t>4307****0032</t>
  </si>
  <si>
    <t>3405****0038</t>
  </si>
  <si>
    <t>2323****4426</t>
  </si>
  <si>
    <t>4601****0961</t>
  </si>
  <si>
    <t>3601****072X</t>
  </si>
  <si>
    <t>2202****1034</t>
  </si>
  <si>
    <t>1422****5969</t>
  </si>
  <si>
    <t>2310****1310</t>
  </si>
  <si>
    <t>1302****0632</t>
  </si>
  <si>
    <t>2323****0459</t>
  </si>
  <si>
    <t>1309****1165</t>
  </si>
  <si>
    <t>4415****0042</t>
  </si>
  <si>
    <t>2309****0316</t>
  </si>
  <si>
    <t>4601****062X</t>
  </si>
  <si>
    <t>4108****0104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</si>
</sst>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5">
    <font>
      <sz val="11"/>
      <color theme="1"/>
      <name val="宋体"/>
      <charset val="134"/>
      <scheme val="minor"/>
    </font>
    <font>
      <sz val="16"/>
      <color theme="1"/>
      <name val="宋体"/>
      <charset val="134"/>
      <scheme val="minor"/>
    </font>
    <font>
      <sz val="14"/>
      <color theme="1"/>
      <name val="宋体"/>
      <charset val="134"/>
      <scheme val="minor"/>
    </font>
    <font>
      <b/>
      <sz val="20"/>
      <name val="宋体"/>
      <charset val="134"/>
      <scheme val="minor"/>
    </font>
    <font>
      <b/>
      <sz val="20"/>
      <color theme="1"/>
      <name val="宋体"/>
      <charset val="134"/>
      <scheme val="minor"/>
    </font>
    <font>
      <b/>
      <sz val="16"/>
      <color theme="1"/>
      <name val="宋体"/>
      <charset val="134"/>
      <scheme val="minor"/>
    </font>
    <font>
      <b/>
      <sz val="16"/>
      <name val="宋体"/>
      <charset val="134"/>
      <scheme val="minor"/>
    </font>
    <font>
      <sz val="14"/>
      <color theme="1"/>
      <name val="宋体"/>
      <charset val="134"/>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10"/>
      <name val="宋体"/>
      <charset val="134"/>
    </font>
    <font>
      <sz val="18"/>
      <color indexed="57"/>
      <name val="宋体"/>
      <charset val="134"/>
    </font>
    <font>
      <sz val="11"/>
      <color indexed="8"/>
      <name val="宋体"/>
      <charset val="134"/>
    </font>
    <font>
      <b/>
      <sz val="11"/>
      <color indexed="57"/>
      <name val="宋体"/>
      <charset val="134"/>
    </font>
    <font>
      <b/>
      <sz val="15"/>
      <color indexed="57"/>
      <name val="宋体"/>
      <charset val="134"/>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34" borderId="11" applyNumberFormat="0" applyAlignment="0" applyProtection="0">
      <alignment vertical="center"/>
    </xf>
    <xf numFmtId="0" fontId="29" fillId="34" borderId="12" applyNumberFormat="0" applyAlignment="0" applyProtection="0">
      <alignment vertical="center"/>
    </xf>
    <xf numFmtId="0" fontId="30" fillId="0" borderId="0" applyNumberFormat="0" applyFill="0" applyBorder="0" applyAlignment="0" applyProtection="0">
      <alignment vertical="center"/>
    </xf>
    <xf numFmtId="0" fontId="31" fillId="0" borderId="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28" fillId="34" borderId="11" applyNumberFormat="0" applyAlignment="0" applyProtection="0">
      <alignment vertical="center"/>
    </xf>
    <xf numFmtId="0" fontId="34" fillId="0" borderId="14" applyNumberFormat="0" applyFill="0" applyAlignment="0" applyProtection="0">
      <alignment vertical="center"/>
    </xf>
    <xf numFmtId="0" fontId="33" fillId="0" borderId="13" applyNumberFormat="0" applyFill="0" applyAlignment="0" applyProtection="0">
      <alignment vertical="center"/>
    </xf>
    <xf numFmtId="0" fontId="28" fillId="34" borderId="11" applyNumberFormat="0" applyAlignment="0" applyProtection="0">
      <alignment vertical="center"/>
    </xf>
    <xf numFmtId="0" fontId="29" fillId="34" borderId="12" applyNumberFormat="0" applyAlignment="0" applyProtection="0">
      <alignment vertical="center"/>
    </xf>
    <xf numFmtId="0" fontId="29" fillId="34" borderId="12" applyNumberFormat="0" applyAlignment="0" applyProtection="0">
      <alignment vertical="center"/>
    </xf>
    <xf numFmtId="0" fontId="35" fillId="35" borderId="0" applyNumberFormat="0" applyBorder="0" applyAlignment="0" applyProtection="0">
      <alignment vertical="center"/>
    </xf>
    <xf numFmtId="0" fontId="30" fillId="0" borderId="0" applyNumberFormat="0" applyFill="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36" borderId="17" applyNumberFormat="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1" fillId="0" borderId="0">
      <alignment vertical="center"/>
    </xf>
    <xf numFmtId="0" fontId="39" fillId="0" borderId="0">
      <alignment vertical="center"/>
    </xf>
    <xf numFmtId="0" fontId="31" fillId="0" borderId="0">
      <alignment vertical="center"/>
    </xf>
    <xf numFmtId="0" fontId="31" fillId="0" borderId="0">
      <alignment vertical="center"/>
    </xf>
    <xf numFmtId="0" fontId="40" fillId="0" borderId="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37" fillId="36" borderId="17" applyNumberFormat="0" applyAlignment="0" applyProtection="0">
      <alignment vertical="center"/>
    </xf>
    <xf numFmtId="0" fontId="37" fillId="36" borderId="1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14" applyNumberFormat="0" applyFill="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4" fillId="37" borderId="12" applyNumberFormat="0" applyAlignment="0" applyProtection="0">
      <alignment vertical="center"/>
    </xf>
    <xf numFmtId="0" fontId="44" fillId="37" borderId="12" applyNumberFormat="0" applyAlignment="0" applyProtection="0">
      <alignment vertical="center"/>
    </xf>
    <xf numFmtId="0" fontId="44" fillId="37" borderId="12" applyNumberFormat="0" applyAlignment="0" applyProtection="0">
      <alignment vertical="center"/>
    </xf>
    <xf numFmtId="0" fontId="31" fillId="39" borderId="19" applyNumberFormat="0" applyFont="0" applyAlignment="0" applyProtection="0">
      <alignment vertical="center"/>
    </xf>
    <xf numFmtId="0" fontId="31" fillId="39" borderId="19" applyNumberFormat="0" applyFont="0" applyAlignment="0" applyProtection="0">
      <alignment vertical="center"/>
    </xf>
    <xf numFmtId="0" fontId="31" fillId="39" borderId="19" applyNumberFormat="0" applyFont="0" applyAlignment="0" applyProtection="0">
      <alignment vertical="center"/>
    </xf>
  </cellStyleXfs>
  <cellXfs count="17">
    <xf numFmtId="0" fontId="0" fillId="0" borderId="0" xfId="0"/>
    <xf numFmtId="0" fontId="1" fillId="2" borderId="0" xfId="0" applyFont="1" applyFill="1" applyAlignment="1">
      <alignment horizontal="center" vertical="center" wrapText="1"/>
    </xf>
    <xf numFmtId="0" fontId="2" fillId="2" borderId="0" xfId="0" applyFont="1" applyFill="1" applyAlignment="1">
      <alignment horizontal="center" vertical="center"/>
    </xf>
    <xf numFmtId="0" fontId="0" fillId="2" borderId="0" xfId="0" applyFill="1" applyAlignment="1">
      <alignment horizontal="center" vertical="center"/>
    </xf>
    <xf numFmtId="176" fontId="0" fillId="2" borderId="0" xfId="0" applyNumberFormat="1" applyFill="1" applyAlignment="1">
      <alignment horizontal="center" vertical="center"/>
    </xf>
    <xf numFmtId="0" fontId="3" fillId="2" borderId="0" xfId="0" applyFont="1" applyFill="1" applyBorder="1" applyAlignment="1">
      <alignment horizontal="center" vertical="center" wrapText="1"/>
    </xf>
    <xf numFmtId="0" fontId="4" fillId="0" borderId="0" xfId="0" applyFont="1" applyBorder="1"/>
    <xf numFmtId="176" fontId="4" fillId="0" borderId="0" xfId="0" applyNumberFormat="1" applyFont="1" applyBorder="1"/>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77"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计算 2" xfId="50"/>
    <cellStyle name="标题 5" xfId="51"/>
    <cellStyle name="常规 6" xfId="52"/>
    <cellStyle name="标题 4 3" xfId="53"/>
    <cellStyle name="标题 6" xfId="54"/>
    <cellStyle name="标题 1 3" xfId="55"/>
    <cellStyle name="标题 1 2" xfId="56"/>
    <cellStyle name="链接单元格 3" xfId="57"/>
    <cellStyle name="输出 2" xfId="58"/>
    <cellStyle name="链接单元格 4" xfId="59"/>
    <cellStyle name="标题 1 4" xfId="60"/>
    <cellStyle name="输出 4" xfId="61"/>
    <cellStyle name="计算 3" xfId="62"/>
    <cellStyle name="计算 4" xfId="63"/>
    <cellStyle name="适中 2" xfId="64"/>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abSelected="1" zoomScaleSheetLayoutView="70" workbookViewId="0">
      <selection activeCell="L26" sqref="L26"/>
    </sheetView>
  </sheetViews>
  <sheetFormatPr defaultColWidth="9" defaultRowHeight="34" customHeight="1"/>
  <cols>
    <col min="1" max="1" width="7.5" style="3" customWidth="1"/>
    <col min="2" max="2" width="28.4444444444444" style="3" customWidth="1"/>
    <col min="3" max="3" width="24.5" style="3" customWidth="1"/>
    <col min="4" max="4" width="13.3333333333333" style="3" customWidth="1"/>
    <col min="5" max="5" width="15.7777777777778" style="4" customWidth="1"/>
    <col min="6" max="6" width="16.5555555555556" style="4" customWidth="1"/>
    <col min="7" max="7" width="15.4444444444444" style="4" customWidth="1"/>
    <col min="8" max="8" width="15.6666666666667" style="4" customWidth="1"/>
    <col min="9" max="9" width="16.3333333333333" style="4" customWidth="1"/>
    <col min="10" max="10" width="13.8888888888889" style="3" customWidth="1"/>
    <col min="11" max="16384" width="9" style="3"/>
  </cols>
  <sheetData>
    <row r="1" ht="40" customHeight="1" spans="1:10">
      <c r="A1" s="5" t="s">
        <v>0</v>
      </c>
      <c r="B1" s="6"/>
      <c r="C1" s="6"/>
      <c r="D1" s="6"/>
      <c r="E1" s="7"/>
      <c r="F1" s="7"/>
      <c r="G1" s="7"/>
      <c r="H1" s="7"/>
      <c r="I1" s="7"/>
      <c r="J1" s="6"/>
    </row>
    <row r="2" s="1" customFormat="1" ht="44" customHeight="1" spans="1:10">
      <c r="A2" s="8" t="s">
        <v>1</v>
      </c>
      <c r="B2" s="8" t="s">
        <v>2</v>
      </c>
      <c r="C2" s="8" t="s">
        <v>3</v>
      </c>
      <c r="D2" s="8" t="s">
        <v>4</v>
      </c>
      <c r="E2" s="9" t="s">
        <v>5</v>
      </c>
      <c r="F2" s="9" t="s">
        <v>6</v>
      </c>
      <c r="G2" s="10" t="s">
        <v>7</v>
      </c>
      <c r="H2" s="10" t="s">
        <v>8</v>
      </c>
      <c r="I2" s="9" t="s">
        <v>9</v>
      </c>
      <c r="J2" s="8" t="s">
        <v>10</v>
      </c>
    </row>
    <row r="3" s="2" customFormat="1" ht="35" customHeight="1" spans="1:10">
      <c r="A3" s="11">
        <v>1</v>
      </c>
      <c r="B3" s="12" t="s">
        <v>11</v>
      </c>
      <c r="C3" s="13" t="s">
        <v>12</v>
      </c>
      <c r="D3" s="12" t="str">
        <f>"孙发福"</f>
        <v>孙发福</v>
      </c>
      <c r="E3" s="14">
        <v>83.67</v>
      </c>
      <c r="F3" s="15">
        <f t="shared" ref="F3:F41" si="0">E3*60%</f>
        <v>50.2</v>
      </c>
      <c r="G3" s="15">
        <v>62.33</v>
      </c>
      <c r="H3" s="15">
        <f t="shared" ref="H3:H41" si="1">G3*40%</f>
        <v>24.93</v>
      </c>
      <c r="I3" s="15">
        <f>F3+H3</f>
        <v>75.13</v>
      </c>
      <c r="J3" s="16"/>
    </row>
    <row r="4" s="2" customFormat="1" ht="35" customHeight="1" spans="1:10">
      <c r="A4" s="11">
        <v>2</v>
      </c>
      <c r="B4" s="12" t="s">
        <v>11</v>
      </c>
      <c r="C4" s="12" t="s">
        <v>13</v>
      </c>
      <c r="D4" s="12" t="str">
        <f>"关万娜"</f>
        <v>关万娜</v>
      </c>
      <c r="E4" s="14">
        <v>70.33</v>
      </c>
      <c r="F4" s="15">
        <f t="shared" si="0"/>
        <v>42.2</v>
      </c>
      <c r="G4" s="15">
        <v>80</v>
      </c>
      <c r="H4" s="15">
        <f t="shared" si="1"/>
        <v>32</v>
      </c>
      <c r="I4" s="15">
        <f t="shared" ref="I3:I41" si="2">F4+H4</f>
        <v>74.2</v>
      </c>
      <c r="J4" s="16"/>
    </row>
    <row r="5" s="2" customFormat="1" ht="35" customHeight="1" spans="1:10">
      <c r="A5" s="11">
        <v>3</v>
      </c>
      <c r="B5" s="12" t="s">
        <v>11</v>
      </c>
      <c r="C5" s="12" t="s">
        <v>14</v>
      </c>
      <c r="D5" s="12" t="str">
        <f>"陈善炽"</f>
        <v>陈善炽</v>
      </c>
      <c r="E5" s="14">
        <v>72.67</v>
      </c>
      <c r="F5" s="15">
        <f t="shared" si="0"/>
        <v>43.6</v>
      </c>
      <c r="G5" s="15">
        <v>69</v>
      </c>
      <c r="H5" s="15">
        <f t="shared" si="1"/>
        <v>27.6</v>
      </c>
      <c r="I5" s="15">
        <f t="shared" si="2"/>
        <v>71.2</v>
      </c>
      <c r="J5" s="16"/>
    </row>
    <row r="6" s="2" customFormat="1" ht="35" customHeight="1" spans="1:10">
      <c r="A6" s="11">
        <v>4</v>
      </c>
      <c r="B6" s="12" t="s">
        <v>11</v>
      </c>
      <c r="C6" s="12" t="s">
        <v>15</v>
      </c>
      <c r="D6" s="12" t="str">
        <f>"罗茜"</f>
        <v>罗茜</v>
      </c>
      <c r="E6" s="14">
        <v>74.67</v>
      </c>
      <c r="F6" s="15">
        <f t="shared" si="0"/>
        <v>44.8</v>
      </c>
      <c r="G6" s="15">
        <v>52.33</v>
      </c>
      <c r="H6" s="15">
        <f t="shared" si="1"/>
        <v>20.93</v>
      </c>
      <c r="I6" s="15">
        <f t="shared" si="2"/>
        <v>65.73</v>
      </c>
      <c r="J6" s="16"/>
    </row>
    <row r="7" s="2" customFormat="1" ht="35" customHeight="1" spans="1:10">
      <c r="A7" s="11">
        <v>5</v>
      </c>
      <c r="B7" s="12" t="s">
        <v>11</v>
      </c>
      <c r="C7" s="12" t="s">
        <v>16</v>
      </c>
      <c r="D7" s="12" t="str">
        <f>"莫礼文"</f>
        <v>莫礼文</v>
      </c>
      <c r="E7" s="14">
        <v>66.33</v>
      </c>
      <c r="F7" s="15">
        <f t="shared" si="0"/>
        <v>39.8</v>
      </c>
      <c r="G7" s="15">
        <v>64.67</v>
      </c>
      <c r="H7" s="15">
        <f t="shared" si="1"/>
        <v>25.87</v>
      </c>
      <c r="I7" s="15">
        <f t="shared" si="2"/>
        <v>65.67</v>
      </c>
      <c r="J7" s="16"/>
    </row>
    <row r="8" s="2" customFormat="1" ht="35" customHeight="1" spans="1:10">
      <c r="A8" s="11">
        <v>6</v>
      </c>
      <c r="B8" s="12" t="s">
        <v>11</v>
      </c>
      <c r="C8" s="12" t="s">
        <v>17</v>
      </c>
      <c r="D8" s="12" t="str">
        <f>"万妮"</f>
        <v>万妮</v>
      </c>
      <c r="E8" s="14">
        <v>61.33</v>
      </c>
      <c r="F8" s="15">
        <f t="shared" si="0"/>
        <v>36.8</v>
      </c>
      <c r="G8" s="15">
        <v>63</v>
      </c>
      <c r="H8" s="15">
        <f t="shared" si="1"/>
        <v>25.2</v>
      </c>
      <c r="I8" s="15">
        <f t="shared" si="2"/>
        <v>62</v>
      </c>
      <c r="J8" s="16"/>
    </row>
    <row r="9" s="2" customFormat="1" ht="35" customHeight="1" spans="1:10">
      <c r="A9" s="11">
        <v>7</v>
      </c>
      <c r="B9" s="12" t="s">
        <v>11</v>
      </c>
      <c r="C9" s="12" t="s">
        <v>18</v>
      </c>
      <c r="D9" s="12" t="str">
        <f>"李兆益"</f>
        <v>李兆益</v>
      </c>
      <c r="E9" s="14"/>
      <c r="F9" s="15"/>
      <c r="G9" s="15"/>
      <c r="H9" s="15"/>
      <c r="I9" s="15">
        <f t="shared" si="2"/>
        <v>0</v>
      </c>
      <c r="J9" s="16" t="s">
        <v>19</v>
      </c>
    </row>
    <row r="10" s="2" customFormat="1" ht="35" customHeight="1" spans="1:10">
      <c r="A10" s="11">
        <v>8</v>
      </c>
      <c r="B10" s="12" t="s">
        <v>11</v>
      </c>
      <c r="C10" s="12" t="s">
        <v>20</v>
      </c>
      <c r="D10" s="12" t="str">
        <f>"袁芳"</f>
        <v>袁芳</v>
      </c>
      <c r="E10" s="14"/>
      <c r="F10" s="15"/>
      <c r="G10" s="15"/>
      <c r="H10" s="15"/>
      <c r="I10" s="15">
        <f t="shared" si="2"/>
        <v>0</v>
      </c>
      <c r="J10" s="16" t="s">
        <v>19</v>
      </c>
    </row>
    <row r="11" s="2" customFormat="1" ht="35" customHeight="1" spans="1:10">
      <c r="A11" s="11">
        <v>9</v>
      </c>
      <c r="B11" s="12" t="s">
        <v>11</v>
      </c>
      <c r="C11" s="12" t="s">
        <v>21</v>
      </c>
      <c r="D11" s="12" t="str">
        <f>"熊振文"</f>
        <v>熊振文</v>
      </c>
      <c r="E11" s="14"/>
      <c r="F11" s="15"/>
      <c r="G11" s="15"/>
      <c r="H11" s="15"/>
      <c r="I11" s="15">
        <f t="shared" si="2"/>
        <v>0</v>
      </c>
      <c r="J11" s="16" t="s">
        <v>19</v>
      </c>
    </row>
    <row r="12" s="2" customFormat="1" ht="35" customHeight="1" spans="1:10">
      <c r="A12" s="11">
        <v>10</v>
      </c>
      <c r="B12" s="12" t="s">
        <v>11</v>
      </c>
      <c r="C12" s="12" t="s">
        <v>22</v>
      </c>
      <c r="D12" s="12" t="str">
        <f>"张双阳"</f>
        <v>张双阳</v>
      </c>
      <c r="E12" s="14"/>
      <c r="F12" s="15"/>
      <c r="G12" s="15"/>
      <c r="H12" s="15"/>
      <c r="I12" s="15">
        <f t="shared" si="2"/>
        <v>0</v>
      </c>
      <c r="J12" s="16" t="s">
        <v>19</v>
      </c>
    </row>
    <row r="13" s="2" customFormat="1" ht="35" customHeight="1" spans="1:10">
      <c r="A13" s="11">
        <v>11</v>
      </c>
      <c r="B13" s="12" t="s">
        <v>11</v>
      </c>
      <c r="C13" s="12" t="s">
        <v>23</v>
      </c>
      <c r="D13" s="12" t="str">
        <f>"钱芳"</f>
        <v>钱芳</v>
      </c>
      <c r="E13" s="14"/>
      <c r="F13" s="15"/>
      <c r="G13" s="15"/>
      <c r="H13" s="15"/>
      <c r="I13" s="15">
        <f t="shared" si="2"/>
        <v>0</v>
      </c>
      <c r="J13" s="16" t="s">
        <v>19</v>
      </c>
    </row>
    <row r="14" s="2" customFormat="1" ht="35" customHeight="1" spans="1:10">
      <c r="A14" s="11">
        <v>12</v>
      </c>
      <c r="B14" s="12" t="s">
        <v>11</v>
      </c>
      <c r="C14" s="12" t="s">
        <v>24</v>
      </c>
      <c r="D14" s="12" t="str">
        <f>"张悦"</f>
        <v>张悦</v>
      </c>
      <c r="E14" s="14"/>
      <c r="F14" s="15"/>
      <c r="G14" s="15"/>
      <c r="H14" s="15"/>
      <c r="I14" s="15">
        <f t="shared" si="2"/>
        <v>0</v>
      </c>
      <c r="J14" s="16" t="s">
        <v>19</v>
      </c>
    </row>
    <row r="15" s="2" customFormat="1" ht="35" customHeight="1" spans="1:10">
      <c r="A15" s="11">
        <v>13</v>
      </c>
      <c r="B15" s="12" t="s">
        <v>11</v>
      </c>
      <c r="C15" s="12" t="s">
        <v>25</v>
      </c>
      <c r="D15" s="12" t="str">
        <f>"吴迪"</f>
        <v>吴迪</v>
      </c>
      <c r="E15" s="14"/>
      <c r="F15" s="15"/>
      <c r="G15" s="15"/>
      <c r="H15" s="15"/>
      <c r="I15" s="15">
        <f t="shared" si="2"/>
        <v>0</v>
      </c>
      <c r="J15" s="16" t="s">
        <v>19</v>
      </c>
    </row>
    <row r="16" s="2" customFormat="1" ht="35" customHeight="1" spans="1:10">
      <c r="A16" s="11">
        <v>14</v>
      </c>
      <c r="B16" s="12" t="s">
        <v>11</v>
      </c>
      <c r="C16" s="12" t="s">
        <v>26</v>
      </c>
      <c r="D16" s="12" t="str">
        <f>"张少梅"</f>
        <v>张少梅</v>
      </c>
      <c r="E16" s="14"/>
      <c r="F16" s="15"/>
      <c r="G16" s="15"/>
      <c r="H16" s="15"/>
      <c r="I16" s="15">
        <f t="shared" si="2"/>
        <v>0</v>
      </c>
      <c r="J16" s="16" t="s">
        <v>19</v>
      </c>
    </row>
    <row r="17" s="2" customFormat="1" ht="35" customHeight="1" spans="1:10">
      <c r="A17" s="11">
        <v>15</v>
      </c>
      <c r="B17" s="12" t="s">
        <v>27</v>
      </c>
      <c r="C17" s="12" t="s">
        <v>28</v>
      </c>
      <c r="D17" s="12" t="str">
        <f>"杜智敏"</f>
        <v>杜智敏</v>
      </c>
      <c r="E17" s="14">
        <v>84.67</v>
      </c>
      <c r="F17" s="15">
        <f t="shared" si="0"/>
        <v>50.8</v>
      </c>
      <c r="G17" s="15">
        <v>77.67</v>
      </c>
      <c r="H17" s="15">
        <f t="shared" si="1"/>
        <v>31.07</v>
      </c>
      <c r="I17" s="15">
        <f t="shared" si="2"/>
        <v>81.87</v>
      </c>
      <c r="J17" s="16"/>
    </row>
    <row r="18" s="2" customFormat="1" ht="35" customHeight="1" spans="1:10">
      <c r="A18" s="11">
        <v>16</v>
      </c>
      <c r="B18" s="12" t="s">
        <v>27</v>
      </c>
      <c r="C18" s="12" t="s">
        <v>29</v>
      </c>
      <c r="D18" s="12" t="str">
        <f>"李定昌"</f>
        <v>李定昌</v>
      </c>
      <c r="E18" s="14">
        <v>86.67</v>
      </c>
      <c r="F18" s="15">
        <f t="shared" si="0"/>
        <v>52</v>
      </c>
      <c r="G18" s="15">
        <v>69.33</v>
      </c>
      <c r="H18" s="15">
        <f t="shared" si="1"/>
        <v>27.73</v>
      </c>
      <c r="I18" s="15">
        <f t="shared" si="2"/>
        <v>79.73</v>
      </c>
      <c r="J18" s="16"/>
    </row>
    <row r="19" s="2" customFormat="1" ht="35" customHeight="1" spans="1:10">
      <c r="A19" s="11">
        <v>17</v>
      </c>
      <c r="B19" s="12" t="s">
        <v>27</v>
      </c>
      <c r="C19" s="12" t="s">
        <v>30</v>
      </c>
      <c r="D19" s="12" t="str">
        <f>"崔家钧"</f>
        <v>崔家钧</v>
      </c>
      <c r="E19" s="14">
        <v>79.33</v>
      </c>
      <c r="F19" s="15">
        <f t="shared" si="0"/>
        <v>47.6</v>
      </c>
      <c r="G19" s="15">
        <v>65.67</v>
      </c>
      <c r="H19" s="15">
        <f t="shared" si="1"/>
        <v>26.27</v>
      </c>
      <c r="I19" s="15">
        <f t="shared" si="2"/>
        <v>73.87</v>
      </c>
      <c r="J19" s="16"/>
    </row>
    <row r="20" s="2" customFormat="1" ht="35" customHeight="1" spans="1:10">
      <c r="A20" s="11">
        <v>18</v>
      </c>
      <c r="B20" s="12" t="s">
        <v>27</v>
      </c>
      <c r="C20" s="12" t="s">
        <v>31</v>
      </c>
      <c r="D20" s="12" t="str">
        <f>"黄余淮"</f>
        <v>黄余淮</v>
      </c>
      <c r="E20" s="14">
        <v>82</v>
      </c>
      <c r="F20" s="15">
        <f t="shared" si="0"/>
        <v>49.2</v>
      </c>
      <c r="G20" s="15">
        <v>57</v>
      </c>
      <c r="H20" s="15">
        <f t="shared" si="1"/>
        <v>22.8</v>
      </c>
      <c r="I20" s="15">
        <f t="shared" si="2"/>
        <v>72</v>
      </c>
      <c r="J20" s="16"/>
    </row>
    <row r="21" s="2" customFormat="1" ht="35" customHeight="1" spans="1:10">
      <c r="A21" s="11">
        <v>19</v>
      </c>
      <c r="B21" s="12" t="s">
        <v>27</v>
      </c>
      <c r="C21" s="12" t="s">
        <v>32</v>
      </c>
      <c r="D21" s="12" t="str">
        <f>"孙宇新"</f>
        <v>孙宇新</v>
      </c>
      <c r="E21" s="14">
        <v>68.33</v>
      </c>
      <c r="F21" s="15">
        <f t="shared" si="0"/>
        <v>41</v>
      </c>
      <c r="G21" s="15">
        <v>73.33</v>
      </c>
      <c r="H21" s="15">
        <f t="shared" si="1"/>
        <v>29.33</v>
      </c>
      <c r="I21" s="15">
        <f t="shared" si="2"/>
        <v>70.33</v>
      </c>
      <c r="J21" s="16"/>
    </row>
    <row r="22" s="2" customFormat="1" ht="35" customHeight="1" spans="1:10">
      <c r="A22" s="11">
        <v>20</v>
      </c>
      <c r="B22" s="12" t="s">
        <v>27</v>
      </c>
      <c r="C22" s="12" t="s">
        <v>33</v>
      </c>
      <c r="D22" s="12" t="str">
        <f>"高锦娜"</f>
        <v>高锦娜</v>
      </c>
      <c r="E22" s="14">
        <v>78.67</v>
      </c>
      <c r="F22" s="15">
        <f t="shared" si="0"/>
        <v>47.2</v>
      </c>
      <c r="G22" s="15">
        <v>53</v>
      </c>
      <c r="H22" s="15">
        <f t="shared" si="1"/>
        <v>21.2</v>
      </c>
      <c r="I22" s="15">
        <f t="shared" si="2"/>
        <v>68.4</v>
      </c>
      <c r="J22" s="16"/>
    </row>
    <row r="23" s="2" customFormat="1" ht="35" customHeight="1" spans="1:10">
      <c r="A23" s="11">
        <v>21</v>
      </c>
      <c r="B23" s="12" t="s">
        <v>27</v>
      </c>
      <c r="C23" s="12" t="s">
        <v>34</v>
      </c>
      <c r="D23" s="12" t="str">
        <f>"张范"</f>
        <v>张范</v>
      </c>
      <c r="E23" s="14">
        <v>66.67</v>
      </c>
      <c r="F23" s="15">
        <f t="shared" si="0"/>
        <v>40</v>
      </c>
      <c r="G23" s="15">
        <v>68</v>
      </c>
      <c r="H23" s="15">
        <f t="shared" si="1"/>
        <v>27.2</v>
      </c>
      <c r="I23" s="15">
        <f t="shared" si="2"/>
        <v>67.2</v>
      </c>
      <c r="J23" s="16"/>
    </row>
    <row r="24" s="2" customFormat="1" ht="35" customHeight="1" spans="1:10">
      <c r="A24" s="11">
        <v>22</v>
      </c>
      <c r="B24" s="12" t="s">
        <v>27</v>
      </c>
      <c r="C24" s="12" t="s">
        <v>35</v>
      </c>
      <c r="D24" s="12" t="str">
        <f>"刘康杰"</f>
        <v>刘康杰</v>
      </c>
      <c r="E24" s="14">
        <v>70</v>
      </c>
      <c r="F24" s="15">
        <f t="shared" si="0"/>
        <v>42</v>
      </c>
      <c r="G24" s="15">
        <v>62</v>
      </c>
      <c r="H24" s="15">
        <f t="shared" si="1"/>
        <v>24.8</v>
      </c>
      <c r="I24" s="15">
        <f t="shared" si="2"/>
        <v>66.8</v>
      </c>
      <c r="J24" s="16"/>
    </row>
    <row r="25" s="2" customFormat="1" ht="35" customHeight="1" spans="1:10">
      <c r="A25" s="11">
        <v>23</v>
      </c>
      <c r="B25" s="12" t="s">
        <v>27</v>
      </c>
      <c r="C25" s="12" t="s">
        <v>36</v>
      </c>
      <c r="D25" s="12" t="str">
        <f>"陈媛媛"</f>
        <v>陈媛媛</v>
      </c>
      <c r="E25" s="14">
        <v>64.67</v>
      </c>
      <c r="F25" s="15">
        <f t="shared" si="0"/>
        <v>38.8</v>
      </c>
      <c r="G25" s="15">
        <v>65.33</v>
      </c>
      <c r="H25" s="15">
        <f t="shared" si="1"/>
        <v>26.13</v>
      </c>
      <c r="I25" s="15">
        <f t="shared" si="2"/>
        <v>64.93</v>
      </c>
      <c r="J25" s="16"/>
    </row>
    <row r="26" s="2" customFormat="1" ht="35" customHeight="1" spans="1:10">
      <c r="A26" s="11">
        <v>24</v>
      </c>
      <c r="B26" s="12" t="s">
        <v>27</v>
      </c>
      <c r="C26" s="12" t="s">
        <v>37</v>
      </c>
      <c r="D26" s="12" t="str">
        <f>"王宁"</f>
        <v>王宁</v>
      </c>
      <c r="E26" s="14">
        <v>61</v>
      </c>
      <c r="F26" s="15">
        <f t="shared" si="0"/>
        <v>36.6</v>
      </c>
      <c r="G26" s="15">
        <v>63</v>
      </c>
      <c r="H26" s="15">
        <f t="shared" si="1"/>
        <v>25.2</v>
      </c>
      <c r="I26" s="15">
        <f t="shared" si="2"/>
        <v>61.8</v>
      </c>
      <c r="J26" s="16"/>
    </row>
    <row r="27" s="2" customFormat="1" ht="35" customHeight="1" spans="1:10">
      <c r="A27" s="11">
        <v>25</v>
      </c>
      <c r="B27" s="12" t="s">
        <v>27</v>
      </c>
      <c r="C27" s="12" t="s">
        <v>38</v>
      </c>
      <c r="D27" s="12" t="str">
        <f>"陈硕"</f>
        <v>陈硕</v>
      </c>
      <c r="E27" s="14">
        <v>60</v>
      </c>
      <c r="F27" s="15">
        <f t="shared" si="0"/>
        <v>36</v>
      </c>
      <c r="G27" s="15">
        <v>62</v>
      </c>
      <c r="H27" s="15">
        <f t="shared" si="1"/>
        <v>24.8</v>
      </c>
      <c r="I27" s="15">
        <f t="shared" si="2"/>
        <v>60.8</v>
      </c>
      <c r="J27" s="16"/>
    </row>
    <row r="28" s="2" customFormat="1" ht="35" customHeight="1" spans="1:10">
      <c r="A28" s="11">
        <v>26</v>
      </c>
      <c r="B28" s="12" t="s">
        <v>27</v>
      </c>
      <c r="C28" s="12" t="s">
        <v>39</v>
      </c>
      <c r="D28" s="12" t="str">
        <f>"丁亮亮"</f>
        <v>丁亮亮</v>
      </c>
      <c r="E28" s="14">
        <v>60</v>
      </c>
      <c r="F28" s="15">
        <f t="shared" si="0"/>
        <v>36</v>
      </c>
      <c r="G28" s="15">
        <v>60</v>
      </c>
      <c r="H28" s="15">
        <f t="shared" si="1"/>
        <v>24</v>
      </c>
      <c r="I28" s="15">
        <f t="shared" si="2"/>
        <v>60</v>
      </c>
      <c r="J28" s="16"/>
    </row>
    <row r="29" s="2" customFormat="1" ht="35" customHeight="1" spans="1:10">
      <c r="A29" s="11">
        <v>27</v>
      </c>
      <c r="B29" s="12" t="s">
        <v>27</v>
      </c>
      <c r="C29" s="12" t="s">
        <v>40</v>
      </c>
      <c r="D29" s="12" t="str">
        <f>"孙飞"</f>
        <v>孙飞</v>
      </c>
      <c r="E29" s="14">
        <v>52</v>
      </c>
      <c r="F29" s="15">
        <f t="shared" si="0"/>
        <v>31.2</v>
      </c>
      <c r="G29" s="15">
        <v>69</v>
      </c>
      <c r="H29" s="15">
        <f t="shared" si="1"/>
        <v>27.6</v>
      </c>
      <c r="I29" s="15">
        <f t="shared" si="2"/>
        <v>58.8</v>
      </c>
      <c r="J29" s="16"/>
    </row>
    <row r="30" s="2" customFormat="1" ht="35" customHeight="1" spans="1:10">
      <c r="A30" s="11">
        <v>28</v>
      </c>
      <c r="B30" s="12" t="s">
        <v>27</v>
      </c>
      <c r="C30" s="12" t="s">
        <v>41</v>
      </c>
      <c r="D30" s="12" t="str">
        <f>"郑燕萍"</f>
        <v>郑燕萍</v>
      </c>
      <c r="E30" s="14">
        <v>43.33</v>
      </c>
      <c r="F30" s="15">
        <f t="shared" si="0"/>
        <v>26</v>
      </c>
      <c r="G30" s="15">
        <v>64.33</v>
      </c>
      <c r="H30" s="15">
        <f t="shared" si="1"/>
        <v>25.73</v>
      </c>
      <c r="I30" s="15">
        <f t="shared" si="2"/>
        <v>51.73</v>
      </c>
      <c r="J30" s="16"/>
    </row>
    <row r="31" s="2" customFormat="1" ht="35" customHeight="1" spans="1:10">
      <c r="A31" s="11">
        <v>29</v>
      </c>
      <c r="B31" s="12" t="s">
        <v>27</v>
      </c>
      <c r="C31" s="12" t="s">
        <v>42</v>
      </c>
      <c r="D31" s="12" t="str">
        <f>"单吟芳"</f>
        <v>单吟芳</v>
      </c>
      <c r="E31" s="16"/>
      <c r="F31" s="16"/>
      <c r="G31" s="16"/>
      <c r="H31" s="16"/>
      <c r="I31" s="15">
        <v>0</v>
      </c>
      <c r="J31" s="16" t="s">
        <v>19</v>
      </c>
    </row>
    <row r="32" customHeight="1" spans="1:10">
      <c r="A32" s="11">
        <v>30</v>
      </c>
      <c r="B32" s="12" t="s">
        <v>27</v>
      </c>
      <c r="C32" s="12" t="s">
        <v>43</v>
      </c>
      <c r="D32" s="12" t="str">
        <f>"廉舒博"</f>
        <v>廉舒博</v>
      </c>
      <c r="E32" s="16"/>
      <c r="F32" s="16"/>
      <c r="G32" s="16"/>
      <c r="H32" s="16"/>
      <c r="I32" s="15">
        <v>0</v>
      </c>
      <c r="J32" s="16" t="s">
        <v>19</v>
      </c>
    </row>
    <row r="33" customHeight="1" spans="1:10">
      <c r="A33" s="11">
        <v>31</v>
      </c>
      <c r="B33" s="12" t="s">
        <v>27</v>
      </c>
      <c r="C33" s="12" t="s">
        <v>44</v>
      </c>
      <c r="D33" s="12" t="str">
        <f>"杜文娟"</f>
        <v>杜文娟</v>
      </c>
      <c r="E33" s="16"/>
      <c r="F33" s="16"/>
      <c r="G33" s="16"/>
      <c r="H33" s="16"/>
      <c r="I33" s="15">
        <v>0</v>
      </c>
      <c r="J33" s="16" t="s">
        <v>19</v>
      </c>
    </row>
    <row r="34" customHeight="1" spans="1:10">
      <c r="A34" s="11">
        <v>32</v>
      </c>
      <c r="B34" s="12" t="s">
        <v>27</v>
      </c>
      <c r="C34" s="12" t="s">
        <v>45</v>
      </c>
      <c r="D34" s="12" t="str">
        <f>"金圣博"</f>
        <v>金圣博</v>
      </c>
      <c r="E34" s="16"/>
      <c r="F34" s="16"/>
      <c r="G34" s="16"/>
      <c r="H34" s="16"/>
      <c r="I34" s="15">
        <v>0</v>
      </c>
      <c r="J34" s="16" t="s">
        <v>19</v>
      </c>
    </row>
    <row r="35" customHeight="1" spans="1:10">
      <c r="A35" s="11">
        <v>33</v>
      </c>
      <c r="B35" s="12" t="s">
        <v>27</v>
      </c>
      <c r="C35" s="12" t="s">
        <v>46</v>
      </c>
      <c r="D35" s="12" t="str">
        <f>"郝伯昆"</f>
        <v>郝伯昆</v>
      </c>
      <c r="E35" s="16"/>
      <c r="F35" s="16"/>
      <c r="G35" s="16"/>
      <c r="H35" s="16"/>
      <c r="I35" s="15">
        <v>0</v>
      </c>
      <c r="J35" s="16" t="s">
        <v>19</v>
      </c>
    </row>
    <row r="36" customHeight="1" spans="1:10">
      <c r="A36" s="11">
        <v>34</v>
      </c>
      <c r="B36" s="12" t="s">
        <v>27</v>
      </c>
      <c r="C36" s="12" t="s">
        <v>47</v>
      </c>
      <c r="D36" s="12" t="str">
        <f>"刘绅"</f>
        <v>刘绅</v>
      </c>
      <c r="E36" s="16"/>
      <c r="F36" s="16"/>
      <c r="G36" s="16"/>
      <c r="H36" s="16"/>
      <c r="I36" s="15">
        <v>0</v>
      </c>
      <c r="J36" s="16" t="s">
        <v>19</v>
      </c>
    </row>
    <row r="37" customHeight="1" spans="1:10">
      <c r="A37" s="11">
        <v>35</v>
      </c>
      <c r="B37" s="12" t="s">
        <v>27</v>
      </c>
      <c r="C37" s="12" t="s">
        <v>48</v>
      </c>
      <c r="D37" s="12" t="str">
        <f>"付杰"</f>
        <v>付杰</v>
      </c>
      <c r="E37" s="16"/>
      <c r="F37" s="16"/>
      <c r="G37" s="16"/>
      <c r="H37" s="16"/>
      <c r="I37" s="15">
        <v>0</v>
      </c>
      <c r="J37" s="16" t="s">
        <v>19</v>
      </c>
    </row>
    <row r="38" customHeight="1" spans="1:10">
      <c r="A38" s="11">
        <v>36</v>
      </c>
      <c r="B38" s="12" t="s">
        <v>27</v>
      </c>
      <c r="C38" s="12" t="s">
        <v>49</v>
      </c>
      <c r="D38" s="12" t="str">
        <f>"沈雨洁"</f>
        <v>沈雨洁</v>
      </c>
      <c r="E38" s="16"/>
      <c r="F38" s="16"/>
      <c r="G38" s="16"/>
      <c r="H38" s="16"/>
      <c r="I38" s="15">
        <v>0</v>
      </c>
      <c r="J38" s="16" t="s">
        <v>19</v>
      </c>
    </row>
    <row r="39" customHeight="1" spans="1:10">
      <c r="A39" s="11">
        <v>37</v>
      </c>
      <c r="B39" s="12" t="s">
        <v>27</v>
      </c>
      <c r="C39" s="12" t="s">
        <v>50</v>
      </c>
      <c r="D39" s="12" t="str">
        <f>"密东祥"</f>
        <v>密东祥</v>
      </c>
      <c r="E39" s="16"/>
      <c r="F39" s="16"/>
      <c r="G39" s="16"/>
      <c r="H39" s="16"/>
      <c r="I39" s="15">
        <v>0</v>
      </c>
      <c r="J39" s="16" t="s">
        <v>19</v>
      </c>
    </row>
    <row r="40" customHeight="1" spans="1:10">
      <c r="A40" s="11">
        <v>38</v>
      </c>
      <c r="B40" s="12" t="s">
        <v>27</v>
      </c>
      <c r="C40" s="12" t="s">
        <v>51</v>
      </c>
      <c r="D40" s="12" t="str">
        <f>"陈雅园"</f>
        <v>陈雅园</v>
      </c>
      <c r="E40" s="16"/>
      <c r="F40" s="16"/>
      <c r="G40" s="16"/>
      <c r="H40" s="16"/>
      <c r="I40" s="15">
        <v>0</v>
      </c>
      <c r="J40" s="16" t="s">
        <v>19</v>
      </c>
    </row>
    <row r="41" customHeight="1" spans="1:10">
      <c r="A41" s="11">
        <v>39</v>
      </c>
      <c r="B41" s="12" t="s">
        <v>27</v>
      </c>
      <c r="C41" s="12" t="s">
        <v>52</v>
      </c>
      <c r="D41" s="12" t="str">
        <f>"吴琳"</f>
        <v>吴琳</v>
      </c>
      <c r="E41" s="16"/>
      <c r="F41" s="16"/>
      <c r="G41" s="16"/>
      <c r="H41" s="16"/>
      <c r="I41" s="15">
        <v>0</v>
      </c>
      <c r="J41" s="16" t="s">
        <v>19</v>
      </c>
    </row>
  </sheetData>
  <sortState ref="A17:I41">
    <sortCondition ref="I17:I41" descending="1"/>
  </sortState>
  <mergeCells count="1">
    <mergeCell ref="A1:J1"/>
  </mergeCells>
  <conditionalFormatting sqref="C3:C31">
    <cfRule type="duplicateValues" dxfId="0" priority="3"/>
    <cfRule type="duplicateValues" dxfId="0" priority="4"/>
  </conditionalFormatting>
  <printOptions horizontalCentered="1"/>
  <pageMargins left="0.0388888888888889" right="0.0388888888888889" top="0.275" bottom="0.2125" header="0.196527777777778" footer="0.0784722222222222"/>
  <pageSetup paperSize="9" scale="96"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2006-09-16T00:00:00Z</dcterms:created>
  <dcterms:modified xsi:type="dcterms:W3CDTF">2024-03-25T10:26:55Z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B6994492B1D44C25A70F61C0D949178C_13</vt:lpwstr>
  </property>
</Properties>
</file>