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表" sheetId="1" r:id="rId1"/>
  </sheets>
  <definedNames>
    <definedName name="_xlnm._FilterDatabase" localSheetId="0" hidden="1">表!$A$2:$F$2</definedName>
    <definedName name="_xlnm.Print_Titles" localSheetId="0">表!$1:$2</definedName>
  </definedNames>
  <calcPr calcId="144525"/>
</workbook>
</file>

<file path=xl/sharedStrings.xml><?xml version="1.0" encoding="utf-8"?>
<sst xmlns="http://schemas.openxmlformats.org/spreadsheetml/2006/main" count="142" uniqueCount="44">
  <si>
    <t>2023年三亚市天涯区教育系统公开招聘编制教师拟入围面试资格复审人员名单</t>
  </si>
  <si>
    <t>序号</t>
  </si>
  <si>
    <t>报考岗位</t>
  </si>
  <si>
    <t>准考证号</t>
  </si>
  <si>
    <t>姓名</t>
  </si>
  <si>
    <t>笔试成绩</t>
  </si>
  <si>
    <t>备注</t>
  </si>
  <si>
    <t>0101-初中语文教师 （三亚市第三中学）</t>
  </si>
  <si>
    <t xml:space="preserve">0102-初中数学教师（三亚市第三中学） </t>
  </si>
  <si>
    <t>0103-初中语文教师 （三亚市第三中学）</t>
  </si>
  <si>
    <t xml:space="preserve">0104-初中数学教师（三亚市第三中学） </t>
  </si>
  <si>
    <t xml:space="preserve">0105-初中英语教师（三亚市第三中学） </t>
  </si>
  <si>
    <t xml:space="preserve">0106-初中化学教师（三亚市第三中学） </t>
  </si>
  <si>
    <t xml:space="preserve">0107-初中历史教师（三亚市第三中学） </t>
  </si>
  <si>
    <t xml:space="preserve">0108-初中生物教师（三亚市第三中学） </t>
  </si>
  <si>
    <t xml:space="preserve">0109-初中地理教师（三亚市第三中学） </t>
  </si>
  <si>
    <t xml:space="preserve">0110-初中音乐教师（三亚市第三中学） </t>
  </si>
  <si>
    <t>0111-初中数学教师（三亚市凤凰中学）</t>
  </si>
  <si>
    <t>0112-初中道德与法治教师（三亚市凤凰中学）</t>
  </si>
  <si>
    <t>0113-小学语文教师（三亚市第三小学）</t>
  </si>
  <si>
    <t>0114-小学数学教师（三亚市第三小学）</t>
  </si>
  <si>
    <t>0115-小学数学教师（三亚市第三小学）</t>
  </si>
  <si>
    <t>0116-小学科学教师（三亚市第三小学）</t>
  </si>
  <si>
    <t>0117-小学道德与法治教师（三亚市第三小学）</t>
  </si>
  <si>
    <t>0118-小学语文教师（三亚市第四小学）</t>
  </si>
  <si>
    <t>0119-小学数学教师（三亚市第四小学）</t>
  </si>
  <si>
    <t>0120-小学科学教师（三亚市第四小学）</t>
  </si>
  <si>
    <t>0121-小学道德与法治教师（三亚市第四小学）</t>
  </si>
  <si>
    <t>0122-小学语文教师（三亚市天涯区金鸡岭小学）</t>
  </si>
  <si>
    <t>0123-小学数学教师（三亚市天涯区金鸡岭小学）</t>
  </si>
  <si>
    <t>0126-小学英语教师（三亚市天涯区金鸡岭小学）</t>
  </si>
  <si>
    <t>0127-小学体育与健康教师（三亚市天涯区金鸡岭小学）</t>
  </si>
  <si>
    <t>0128-小学道德与法治教师（三亚市天涯区金鸡岭小学）</t>
  </si>
  <si>
    <t>0129-小学语文教师（三亚市天涯区回新逸夫小学）</t>
  </si>
  <si>
    <t>0130-小学科学教师（三亚市天涯区回新逸夫小学）</t>
  </si>
  <si>
    <t>0131-小学道德与法治教师（三亚市天涯区回新逸夫小学）</t>
  </si>
  <si>
    <t xml:space="preserve">0132-初中数学教师（三亚市高峰初级中学） </t>
  </si>
  <si>
    <t xml:space="preserve">0133-初中地理教师（三亚市高峰初级中学） </t>
  </si>
  <si>
    <t>0134-小学数学教师（三亚市天涯区西岛小学）</t>
  </si>
  <si>
    <t>0135-小学美术教师（三亚市天涯区西岛小学）</t>
  </si>
  <si>
    <t>0136-小学科学教师（三亚市天涯区西岛小学）</t>
  </si>
  <si>
    <t>0137-小学美术教师（三亚市天涯区天涯小学）</t>
  </si>
  <si>
    <t>0138-小学音乐教师（三亚市天涯区天涯小学）</t>
  </si>
  <si>
    <t>0139-小学美术教师（三亚市天涯区水蛟小学）</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</si>
</sst>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b/>
      <sz val="16"/>
      <color theme="1"/>
      <name val="宋体"/>
      <charset val="134"/>
      <scheme val="minor"/>
    </font>
    <font>
      <sz val="14"/>
      <color theme="1"/>
      <name val="宋体"/>
      <charset val="134"/>
      <scheme val="minor"/>
    </font>
    <font>
      <b/>
      <sz val="18"/>
      <color theme="1"/>
      <name val="宋体"/>
      <charset val="134"/>
      <scheme val="minor"/>
    </font>
    <font>
      <b/>
      <sz val="14"/>
      <color theme="1"/>
      <name val="宋体"/>
      <charset val="134"/>
      <scheme val="minor"/>
    </font>
    <font>
      <sz val="12"/>
      <color theme="1"/>
      <name val="宋体"/>
      <charset val="134"/>
      <scheme val="minor"/>
    </font>
    <font>
      <sz val="12"/>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8"/>
      <color theme="3"/>
      <name val="宋体"/>
      <charset val="134"/>
      <scheme val="minor"/>
    </font>
    <font>
      <b/>
      <sz val="11"/>
      <color theme="1"/>
      <name val="宋体"/>
      <charset val="0"/>
      <scheme val="minor"/>
    </font>
    <font>
      <sz val="10"/>
      <name val="Arial"/>
      <charset val="134"/>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7" applyNumberFormat="0" applyFont="0" applyAlignment="0" applyProtection="0">
      <alignment vertical="center"/>
    </xf>
    <xf numFmtId="0" fontId="15" fillId="19"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3" applyNumberFormat="0" applyFill="0" applyAlignment="0" applyProtection="0">
      <alignment vertical="center"/>
    </xf>
    <xf numFmtId="0" fontId="18" fillId="0" borderId="3" applyNumberFormat="0" applyFill="0" applyAlignment="0" applyProtection="0">
      <alignment vertical="center"/>
    </xf>
    <xf numFmtId="0" fontId="15" fillId="21" borderId="0" applyNumberFormat="0" applyBorder="0" applyAlignment="0" applyProtection="0">
      <alignment vertical="center"/>
    </xf>
    <xf numFmtId="0" fontId="11" fillId="0" borderId="5" applyNumberFormat="0" applyFill="0" applyAlignment="0" applyProtection="0">
      <alignment vertical="center"/>
    </xf>
    <xf numFmtId="0" fontId="15" fillId="20" borderId="0" applyNumberFormat="0" applyBorder="0" applyAlignment="0" applyProtection="0">
      <alignment vertical="center"/>
    </xf>
    <xf numFmtId="0" fontId="10" fillId="2" borderId="4" applyNumberFormat="0" applyAlignment="0" applyProtection="0">
      <alignment vertical="center"/>
    </xf>
    <xf numFmtId="0" fontId="7" fillId="2" borderId="2" applyNumberFormat="0" applyAlignment="0" applyProtection="0">
      <alignment vertical="center"/>
    </xf>
    <xf numFmtId="0" fontId="17" fillId="11" borderId="6" applyNumberFormat="0" applyAlignment="0" applyProtection="0">
      <alignment vertical="center"/>
    </xf>
    <xf numFmtId="0" fontId="13" fillId="4" borderId="0" applyNumberFormat="0" applyBorder="0" applyAlignment="0" applyProtection="0">
      <alignment vertical="center"/>
    </xf>
    <xf numFmtId="0" fontId="15" fillId="22" borderId="0" applyNumberFormat="0" applyBorder="0" applyAlignment="0" applyProtection="0">
      <alignment vertical="center"/>
    </xf>
    <xf numFmtId="0" fontId="23" fillId="0" borderId="8" applyNumberFormat="0" applyFill="0" applyAlignment="0" applyProtection="0">
      <alignment vertical="center"/>
    </xf>
    <xf numFmtId="0" fontId="25" fillId="0" borderId="9" applyNumberFormat="0" applyFill="0" applyAlignment="0" applyProtection="0">
      <alignment vertical="center"/>
    </xf>
    <xf numFmtId="0" fontId="12" fillId="3" borderId="0" applyNumberFormat="0" applyBorder="0" applyAlignment="0" applyProtection="0">
      <alignment vertical="center"/>
    </xf>
    <xf numFmtId="0" fontId="20" fillId="15" borderId="0" applyNumberFormat="0" applyBorder="0" applyAlignment="0" applyProtection="0">
      <alignment vertical="center"/>
    </xf>
    <xf numFmtId="0" fontId="13" fillId="14" borderId="0" applyNumberFormat="0" applyBorder="0" applyAlignment="0" applyProtection="0">
      <alignment vertical="center"/>
    </xf>
    <xf numFmtId="0" fontId="15" fillId="30"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13" fillId="13" borderId="0" applyNumberFormat="0" applyBorder="0" applyAlignment="0" applyProtection="0">
      <alignment vertical="center"/>
    </xf>
    <xf numFmtId="0" fontId="13" fillId="29"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3" fillId="32" borderId="0" applyNumberFormat="0" applyBorder="0" applyAlignment="0" applyProtection="0">
      <alignment vertical="center"/>
    </xf>
    <xf numFmtId="0" fontId="13" fillId="24" borderId="0" applyNumberFormat="0" applyBorder="0" applyAlignment="0" applyProtection="0">
      <alignment vertical="center"/>
    </xf>
    <xf numFmtId="0" fontId="15" fillId="31" borderId="0" applyNumberFormat="0" applyBorder="0" applyAlignment="0" applyProtection="0">
      <alignment vertical="center"/>
    </xf>
    <xf numFmtId="0" fontId="13" fillId="27" borderId="0" applyNumberFormat="0" applyBorder="0" applyAlignment="0" applyProtection="0">
      <alignment vertical="center"/>
    </xf>
    <xf numFmtId="0" fontId="15" fillId="8" borderId="0" applyNumberFormat="0" applyBorder="0" applyAlignment="0" applyProtection="0">
      <alignment vertical="center"/>
    </xf>
    <xf numFmtId="0" fontId="15" fillId="23" borderId="0" applyNumberFormat="0" applyBorder="0" applyAlignment="0" applyProtection="0">
      <alignment vertical="center"/>
    </xf>
    <xf numFmtId="0" fontId="13" fillId="7" borderId="0" applyNumberFormat="0" applyBorder="0" applyAlignment="0" applyProtection="0">
      <alignment vertical="center"/>
    </xf>
    <xf numFmtId="0" fontId="15" fillId="12" borderId="0" applyNumberFormat="0" applyBorder="0" applyAlignment="0" applyProtection="0">
      <alignment vertical="center"/>
    </xf>
    <xf numFmtId="0" fontId="26" fillId="0" borderId="0"/>
  </cellStyleXfs>
  <cellXfs count="13">
    <xf numFmtId="0" fontId="0" fillId="0" borderId="0" xfId="0"/>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7"/>
  <sheetViews>
    <sheetView tabSelected="1" workbookViewId="0">
      <selection activeCell="A1" sqref="A1:F1"/>
    </sheetView>
  </sheetViews>
  <sheetFormatPr defaultColWidth="9" defaultRowHeight="18.75" outlineLevelCol="5"/>
  <cols>
    <col min="1" max="1" width="7.25" style="2" customWidth="1"/>
    <col min="2" max="2" width="59.375" style="3" customWidth="1"/>
    <col min="3" max="3" width="17.5" style="2" customWidth="1"/>
    <col min="4" max="4" width="15.75" style="4" customWidth="1"/>
    <col min="5" max="5" width="15" style="2" customWidth="1"/>
    <col min="6" max="6" width="16.5" style="2" customWidth="1"/>
    <col min="7" max="16384" width="9" style="2"/>
  </cols>
  <sheetData>
    <row r="1" ht="31" customHeight="1" spans="1:6">
      <c r="A1" s="5" t="s">
        <v>0</v>
      </c>
      <c r="B1" s="5"/>
      <c r="C1" s="5"/>
      <c r="D1" s="5"/>
      <c r="E1" s="5"/>
      <c r="F1" s="5"/>
    </row>
    <row r="2" s="1" customFormat="1" ht="27" customHeight="1" spans="1:6">
      <c r="A2" s="6" t="s">
        <v>1</v>
      </c>
      <c r="B2" s="7" t="s">
        <v>2</v>
      </c>
      <c r="C2" s="6" t="s">
        <v>3</v>
      </c>
      <c r="D2" s="8" t="s">
        <v>4</v>
      </c>
      <c r="E2" s="6" t="s">
        <v>5</v>
      </c>
      <c r="F2" s="6" t="s">
        <v>6</v>
      </c>
    </row>
    <row r="3" ht="22" customHeight="1" spans="1:6">
      <c r="A3" s="9">
        <v>1</v>
      </c>
      <c r="B3" s="10" t="s">
        <v>7</v>
      </c>
      <c r="C3" s="11" t="str">
        <f>"202403024303"</f>
        <v>202403024303</v>
      </c>
      <c r="D3" s="11" t="str">
        <f>"王非凡"</f>
        <v>王非凡</v>
      </c>
      <c r="E3" s="12">
        <v>82.46</v>
      </c>
      <c r="F3" s="9"/>
    </row>
    <row r="4" ht="22" customHeight="1" spans="1:6">
      <c r="A4" s="9">
        <v>2</v>
      </c>
      <c r="B4" s="10" t="s">
        <v>7</v>
      </c>
      <c r="C4" s="11" t="str">
        <f>"202403024124"</f>
        <v>202403024124</v>
      </c>
      <c r="D4" s="11" t="str">
        <f>"冯慧"</f>
        <v>冯慧</v>
      </c>
      <c r="E4" s="12">
        <v>80.66</v>
      </c>
      <c r="F4" s="9"/>
    </row>
    <row r="5" ht="22" customHeight="1" spans="1:6">
      <c r="A5" s="9">
        <v>3</v>
      </c>
      <c r="B5" s="10" t="s">
        <v>7</v>
      </c>
      <c r="C5" s="11" t="str">
        <f>"202403023924"</f>
        <v>202403023924</v>
      </c>
      <c r="D5" s="11" t="str">
        <f>"钟杰"</f>
        <v>钟杰</v>
      </c>
      <c r="E5" s="12">
        <v>79.75</v>
      </c>
      <c r="F5" s="9"/>
    </row>
    <row r="6" ht="22" customHeight="1" spans="1:6">
      <c r="A6" s="9">
        <v>4</v>
      </c>
      <c r="B6" s="10" t="s">
        <v>8</v>
      </c>
      <c r="C6" s="11" t="str">
        <f>"202403023401"</f>
        <v>202403023401</v>
      </c>
      <c r="D6" s="11" t="str">
        <f>"董翠"</f>
        <v>董翠</v>
      </c>
      <c r="E6" s="12">
        <v>87.04</v>
      </c>
      <c r="F6" s="9"/>
    </row>
    <row r="7" ht="22" customHeight="1" spans="1:6">
      <c r="A7" s="9">
        <v>5</v>
      </c>
      <c r="B7" s="10" t="s">
        <v>8</v>
      </c>
      <c r="C7" s="11" t="str">
        <f>"202403023323"</f>
        <v>202403023323</v>
      </c>
      <c r="D7" s="11" t="str">
        <f>"江筱涵"</f>
        <v>江筱涵</v>
      </c>
      <c r="E7" s="12">
        <v>86.6</v>
      </c>
      <c r="F7" s="9"/>
    </row>
    <row r="8" ht="22" customHeight="1" spans="1:6">
      <c r="A8" s="9">
        <v>6</v>
      </c>
      <c r="B8" s="10" t="s">
        <v>8</v>
      </c>
      <c r="C8" s="11" t="str">
        <f>"202403023311"</f>
        <v>202403023311</v>
      </c>
      <c r="D8" s="11" t="str">
        <f>"陈柏材"</f>
        <v>陈柏材</v>
      </c>
      <c r="E8" s="12">
        <v>80.51</v>
      </c>
      <c r="F8" s="9"/>
    </row>
    <row r="9" ht="22" customHeight="1" spans="1:6">
      <c r="A9" s="9">
        <v>7</v>
      </c>
      <c r="B9" s="10" t="s">
        <v>9</v>
      </c>
      <c r="C9" s="11" t="str">
        <f>"202403024314"</f>
        <v>202403024314</v>
      </c>
      <c r="D9" s="11" t="str">
        <f>"卢音"</f>
        <v>卢音</v>
      </c>
      <c r="E9" s="12">
        <v>81.62</v>
      </c>
      <c r="F9" s="9"/>
    </row>
    <row r="10" ht="22" customHeight="1" spans="1:6">
      <c r="A10" s="9">
        <v>8</v>
      </c>
      <c r="B10" s="10" t="s">
        <v>9</v>
      </c>
      <c r="C10" s="11" t="str">
        <f>"202403024316"</f>
        <v>202403024316</v>
      </c>
      <c r="D10" s="11" t="str">
        <f>"符伟珍"</f>
        <v>符伟珍</v>
      </c>
      <c r="E10" s="12">
        <v>79.85</v>
      </c>
      <c r="F10" s="9"/>
    </row>
    <row r="11" ht="22" customHeight="1" spans="1:6">
      <c r="A11" s="9">
        <v>9</v>
      </c>
      <c r="B11" s="10" t="s">
        <v>9</v>
      </c>
      <c r="C11" s="11" t="str">
        <f>"202403024512"</f>
        <v>202403024512</v>
      </c>
      <c r="D11" s="11" t="str">
        <f>"吴艾娟"</f>
        <v>吴艾娟</v>
      </c>
      <c r="E11" s="12">
        <v>75.94</v>
      </c>
      <c r="F11" s="9"/>
    </row>
    <row r="12" ht="22" customHeight="1" spans="1:6">
      <c r="A12" s="9">
        <v>10</v>
      </c>
      <c r="B12" s="10" t="s">
        <v>10</v>
      </c>
      <c r="C12" s="11" t="str">
        <f>"202403023518"</f>
        <v>202403023518</v>
      </c>
      <c r="D12" s="11" t="str">
        <f>"董津麟"</f>
        <v>董津麟</v>
      </c>
      <c r="E12" s="12">
        <v>76.66</v>
      </c>
      <c r="F12" s="9"/>
    </row>
    <row r="13" ht="22" customHeight="1" spans="1:6">
      <c r="A13" s="9">
        <v>11</v>
      </c>
      <c r="B13" s="10" t="s">
        <v>10</v>
      </c>
      <c r="C13" s="11" t="str">
        <f>"202403023614"</f>
        <v>202403023614</v>
      </c>
      <c r="D13" s="11" t="str">
        <f>"张誉腾"</f>
        <v>张誉腾</v>
      </c>
      <c r="E13" s="12">
        <v>75.18</v>
      </c>
      <c r="F13" s="9"/>
    </row>
    <row r="14" ht="22" customHeight="1" spans="1:6">
      <c r="A14" s="9">
        <v>12</v>
      </c>
      <c r="B14" s="10" t="s">
        <v>10</v>
      </c>
      <c r="C14" s="11" t="str">
        <f>"202403023608"</f>
        <v>202403023608</v>
      </c>
      <c r="D14" s="11" t="str">
        <f>"吴为菊"</f>
        <v>吴为菊</v>
      </c>
      <c r="E14" s="12">
        <v>75.02</v>
      </c>
      <c r="F14" s="9"/>
    </row>
    <row r="15" ht="22" customHeight="1" spans="1:6">
      <c r="A15" s="9">
        <v>13</v>
      </c>
      <c r="B15" s="10" t="s">
        <v>11</v>
      </c>
      <c r="C15" s="11" t="str">
        <f>"202403015916"</f>
        <v>202403015916</v>
      </c>
      <c r="D15" s="11" t="str">
        <f>"张行晓颖"</f>
        <v>张行晓颖</v>
      </c>
      <c r="E15" s="12">
        <v>85.75</v>
      </c>
      <c r="F15" s="9"/>
    </row>
    <row r="16" ht="22" customHeight="1" spans="1:6">
      <c r="A16" s="9">
        <v>14</v>
      </c>
      <c r="B16" s="10" t="s">
        <v>11</v>
      </c>
      <c r="C16" s="11" t="str">
        <f>"202403015827"</f>
        <v>202403015827</v>
      </c>
      <c r="D16" s="11" t="str">
        <f>"黄颖"</f>
        <v>黄颖</v>
      </c>
      <c r="E16" s="12">
        <v>82.25</v>
      </c>
      <c r="F16" s="9"/>
    </row>
    <row r="17" ht="22" customHeight="1" spans="1:6">
      <c r="A17" s="9">
        <v>15</v>
      </c>
      <c r="B17" s="10" t="s">
        <v>11</v>
      </c>
      <c r="C17" s="11" t="str">
        <f>"202403015921"</f>
        <v>202403015921</v>
      </c>
      <c r="D17" s="11" t="str">
        <f>"万龙"</f>
        <v>万龙</v>
      </c>
      <c r="E17" s="12">
        <v>77.01</v>
      </c>
      <c r="F17" s="9"/>
    </row>
    <row r="18" ht="22" customHeight="1" spans="1:6">
      <c r="A18" s="9">
        <v>16</v>
      </c>
      <c r="B18" s="10" t="s">
        <v>12</v>
      </c>
      <c r="C18" s="11" t="str">
        <f>"202403025116"</f>
        <v>202403025116</v>
      </c>
      <c r="D18" s="11" t="str">
        <f>"王亮亮"</f>
        <v>王亮亮</v>
      </c>
      <c r="E18" s="12">
        <v>89.47</v>
      </c>
      <c r="F18" s="9"/>
    </row>
    <row r="19" ht="22" customHeight="1" spans="1:6">
      <c r="A19" s="9">
        <v>17</v>
      </c>
      <c r="B19" s="10" t="s">
        <v>12</v>
      </c>
      <c r="C19" s="11" t="str">
        <f>"202403025320"</f>
        <v>202403025320</v>
      </c>
      <c r="D19" s="11" t="str">
        <f>"韦让灵"</f>
        <v>韦让灵</v>
      </c>
      <c r="E19" s="12">
        <v>88.68</v>
      </c>
      <c r="F19" s="9"/>
    </row>
    <row r="20" ht="22" customHeight="1" spans="1:6">
      <c r="A20" s="9">
        <v>18</v>
      </c>
      <c r="B20" s="10" t="s">
        <v>12</v>
      </c>
      <c r="C20" s="11" t="str">
        <f>"202403025012"</f>
        <v>202403025012</v>
      </c>
      <c r="D20" s="11" t="str">
        <f>"李腾爱"</f>
        <v>李腾爱</v>
      </c>
      <c r="E20" s="12">
        <v>87.19</v>
      </c>
      <c r="F20" s="9"/>
    </row>
    <row r="21" ht="22" customHeight="1" spans="1:6">
      <c r="A21" s="9">
        <v>19</v>
      </c>
      <c r="B21" s="10" t="s">
        <v>13</v>
      </c>
      <c r="C21" s="11" t="str">
        <f>"202403025502"</f>
        <v>202403025502</v>
      </c>
      <c r="D21" s="11" t="str">
        <f>"郄钰"</f>
        <v>郄钰</v>
      </c>
      <c r="E21" s="12">
        <v>79.18</v>
      </c>
      <c r="F21" s="9"/>
    </row>
    <row r="22" ht="22" customHeight="1" spans="1:6">
      <c r="A22" s="9">
        <v>20</v>
      </c>
      <c r="B22" s="10" t="s">
        <v>13</v>
      </c>
      <c r="C22" s="11" t="str">
        <f>"202403025417"</f>
        <v>202403025417</v>
      </c>
      <c r="D22" s="11" t="str">
        <f>"刘光莲"</f>
        <v>刘光莲</v>
      </c>
      <c r="E22" s="12">
        <v>76.66</v>
      </c>
      <c r="F22" s="9"/>
    </row>
    <row r="23" ht="22" customHeight="1" spans="1:6">
      <c r="A23" s="9">
        <v>21</v>
      </c>
      <c r="B23" s="10" t="s">
        <v>13</v>
      </c>
      <c r="C23" s="11" t="str">
        <f>"202403025607"</f>
        <v>202403025607</v>
      </c>
      <c r="D23" s="11" t="str">
        <f>"裴威侃"</f>
        <v>裴威侃</v>
      </c>
      <c r="E23" s="12">
        <v>76.27</v>
      </c>
      <c r="F23" s="9"/>
    </row>
    <row r="24" ht="22" customHeight="1" spans="1:6">
      <c r="A24" s="9">
        <v>22</v>
      </c>
      <c r="B24" s="10" t="s">
        <v>14</v>
      </c>
      <c r="C24" s="11" t="str">
        <f>"202403023216"</f>
        <v>202403023216</v>
      </c>
      <c r="D24" s="11" t="str">
        <f>"艾文莉"</f>
        <v>艾文莉</v>
      </c>
      <c r="E24" s="12">
        <v>84.53</v>
      </c>
      <c r="F24" s="9"/>
    </row>
    <row r="25" ht="22" customHeight="1" spans="1:6">
      <c r="A25" s="9">
        <v>23</v>
      </c>
      <c r="B25" s="10" t="s">
        <v>14</v>
      </c>
      <c r="C25" s="11" t="str">
        <f>"202403022819"</f>
        <v>202403022819</v>
      </c>
      <c r="D25" s="11" t="str">
        <f>"王彩玉"</f>
        <v>王彩玉</v>
      </c>
      <c r="E25" s="12">
        <v>82.93</v>
      </c>
      <c r="F25" s="9"/>
    </row>
    <row r="26" ht="22" customHeight="1" spans="1:6">
      <c r="A26" s="9">
        <v>24</v>
      </c>
      <c r="B26" s="10" t="s">
        <v>14</v>
      </c>
      <c r="C26" s="11" t="str">
        <f>"202403022705"</f>
        <v>202403022705</v>
      </c>
      <c r="D26" s="11" t="str">
        <f>"李雪秀"</f>
        <v>李雪秀</v>
      </c>
      <c r="E26" s="12">
        <v>81.94</v>
      </c>
      <c r="F26" s="9"/>
    </row>
    <row r="27" ht="22" customHeight="1" spans="1:6">
      <c r="A27" s="9">
        <v>25</v>
      </c>
      <c r="B27" s="10" t="s">
        <v>15</v>
      </c>
      <c r="C27" s="11" t="str">
        <f>"202403016223"</f>
        <v>202403016223</v>
      </c>
      <c r="D27" s="11" t="str">
        <f>"周清青"</f>
        <v>周清青</v>
      </c>
      <c r="E27" s="12">
        <v>83.83</v>
      </c>
      <c r="F27" s="9"/>
    </row>
    <row r="28" ht="22" customHeight="1" spans="1:6">
      <c r="A28" s="9">
        <v>26</v>
      </c>
      <c r="B28" s="10" t="s">
        <v>15</v>
      </c>
      <c r="C28" s="11" t="str">
        <f>"202403016102"</f>
        <v>202403016102</v>
      </c>
      <c r="D28" s="11" t="str">
        <f>"黄晓倩"</f>
        <v>黄晓倩</v>
      </c>
      <c r="E28" s="12">
        <v>80.17</v>
      </c>
      <c r="F28" s="9"/>
    </row>
    <row r="29" ht="22" customHeight="1" spans="1:6">
      <c r="A29" s="9">
        <v>27</v>
      </c>
      <c r="B29" s="10" t="s">
        <v>15</v>
      </c>
      <c r="C29" s="11" t="str">
        <f>"202403016309"</f>
        <v>202403016309</v>
      </c>
      <c r="D29" s="11" t="str">
        <f>"曾良艳"</f>
        <v>曾良艳</v>
      </c>
      <c r="E29" s="12">
        <v>76.47</v>
      </c>
      <c r="F29" s="9"/>
    </row>
    <row r="30" ht="22" customHeight="1" spans="1:6">
      <c r="A30" s="9">
        <v>28</v>
      </c>
      <c r="B30" s="10" t="s">
        <v>16</v>
      </c>
      <c r="C30" s="11" t="str">
        <f>"202403017310"</f>
        <v>202403017310</v>
      </c>
      <c r="D30" s="11" t="str">
        <f>"王雪明"</f>
        <v>王雪明</v>
      </c>
      <c r="E30" s="12">
        <v>84.75</v>
      </c>
      <c r="F30" s="9"/>
    </row>
    <row r="31" ht="22" customHeight="1" spans="1:6">
      <c r="A31" s="9">
        <v>29</v>
      </c>
      <c r="B31" s="10" t="s">
        <v>16</v>
      </c>
      <c r="C31" s="11" t="str">
        <f>"202403017501"</f>
        <v>202403017501</v>
      </c>
      <c r="D31" s="11" t="str">
        <f>"方可欣"</f>
        <v>方可欣</v>
      </c>
      <c r="E31" s="12">
        <v>81.66</v>
      </c>
      <c r="F31" s="9"/>
    </row>
    <row r="32" ht="22" customHeight="1" spans="1:6">
      <c r="A32" s="9">
        <v>30</v>
      </c>
      <c r="B32" s="10" t="s">
        <v>16</v>
      </c>
      <c r="C32" s="11" t="str">
        <f>"202403017503"</f>
        <v>202403017503</v>
      </c>
      <c r="D32" s="11" t="str">
        <f>"施柳"</f>
        <v>施柳</v>
      </c>
      <c r="E32" s="12">
        <v>80.12</v>
      </c>
      <c r="F32" s="9"/>
    </row>
    <row r="33" ht="22" customHeight="1" spans="1:6">
      <c r="A33" s="9">
        <v>31</v>
      </c>
      <c r="B33" s="10" t="s">
        <v>17</v>
      </c>
      <c r="C33" s="11" t="str">
        <f>"202403023704"</f>
        <v>202403023704</v>
      </c>
      <c r="D33" s="11" t="str">
        <f>"吕云艳"</f>
        <v>吕云艳</v>
      </c>
      <c r="E33" s="12">
        <v>72.25</v>
      </c>
      <c r="F33" s="9"/>
    </row>
    <row r="34" ht="22" customHeight="1" spans="1:6">
      <c r="A34" s="9">
        <v>32</v>
      </c>
      <c r="B34" s="10" t="s">
        <v>17</v>
      </c>
      <c r="C34" s="11" t="str">
        <f>"202403023621"</f>
        <v>202403023621</v>
      </c>
      <c r="D34" s="11" t="str">
        <f>"梁正鹏"</f>
        <v>梁正鹏</v>
      </c>
      <c r="E34" s="12">
        <v>68.45</v>
      </c>
      <c r="F34" s="9"/>
    </row>
    <row r="35" ht="22" customHeight="1" spans="1:6">
      <c r="A35" s="9">
        <v>33</v>
      </c>
      <c r="B35" s="10" t="s">
        <v>17</v>
      </c>
      <c r="C35" s="11" t="str">
        <f>"202403023628"</f>
        <v>202403023628</v>
      </c>
      <c r="D35" s="11" t="str">
        <f>"周青青"</f>
        <v>周青青</v>
      </c>
      <c r="E35" s="12">
        <v>68.09</v>
      </c>
      <c r="F35" s="9"/>
    </row>
    <row r="36" ht="22" customHeight="1" spans="1:6">
      <c r="A36" s="9">
        <v>34</v>
      </c>
      <c r="B36" s="10" t="s">
        <v>18</v>
      </c>
      <c r="C36" s="11" t="str">
        <f>"202403017008"</f>
        <v>202403017008</v>
      </c>
      <c r="D36" s="11" t="str">
        <f>"卢菁菁"</f>
        <v>卢菁菁</v>
      </c>
      <c r="E36" s="12">
        <v>75.36</v>
      </c>
      <c r="F36" s="9"/>
    </row>
    <row r="37" ht="22" customHeight="1" spans="1:6">
      <c r="A37" s="9">
        <v>35</v>
      </c>
      <c r="B37" s="10" t="s">
        <v>18</v>
      </c>
      <c r="C37" s="11" t="str">
        <f>"202403017208"</f>
        <v>202403017208</v>
      </c>
      <c r="D37" s="11" t="str">
        <f>"刘雅婵"</f>
        <v>刘雅婵</v>
      </c>
      <c r="E37" s="12">
        <v>73.45</v>
      </c>
      <c r="F37" s="9"/>
    </row>
    <row r="38" ht="22" customHeight="1" spans="1:6">
      <c r="A38" s="9">
        <v>36</v>
      </c>
      <c r="B38" s="10" t="s">
        <v>18</v>
      </c>
      <c r="C38" s="11" t="str">
        <f>"202403017020"</f>
        <v>202403017020</v>
      </c>
      <c r="D38" s="11" t="str">
        <f>"郑赛波"</f>
        <v>郑赛波</v>
      </c>
      <c r="E38" s="12">
        <v>73.26</v>
      </c>
      <c r="F38" s="9"/>
    </row>
    <row r="39" ht="22" customHeight="1" spans="1:6">
      <c r="A39" s="9">
        <v>37</v>
      </c>
      <c r="B39" s="10" t="s">
        <v>19</v>
      </c>
      <c r="C39" s="11" t="str">
        <f>"202403020313"</f>
        <v>202403020313</v>
      </c>
      <c r="D39" s="11" t="str">
        <f>"欧慧芳"</f>
        <v>欧慧芳</v>
      </c>
      <c r="E39" s="12">
        <v>74.2</v>
      </c>
      <c r="F39" s="9"/>
    </row>
    <row r="40" ht="22" customHeight="1" spans="1:6">
      <c r="A40" s="9">
        <v>38</v>
      </c>
      <c r="B40" s="10" t="s">
        <v>19</v>
      </c>
      <c r="C40" s="11" t="str">
        <f>"202403020411"</f>
        <v>202403020411</v>
      </c>
      <c r="D40" s="11" t="str">
        <f>"张宇博"</f>
        <v>张宇博</v>
      </c>
      <c r="E40" s="12">
        <v>73.61</v>
      </c>
      <c r="F40" s="9"/>
    </row>
    <row r="41" ht="22" customHeight="1" spans="1:6">
      <c r="A41" s="9">
        <v>39</v>
      </c>
      <c r="B41" s="10" t="s">
        <v>19</v>
      </c>
      <c r="C41" s="11" t="str">
        <f>"202403020415"</f>
        <v>202403020415</v>
      </c>
      <c r="D41" s="11" t="str">
        <f>"邓婉靖"</f>
        <v>邓婉靖</v>
      </c>
      <c r="E41" s="12">
        <v>73.43</v>
      </c>
      <c r="F41" s="9"/>
    </row>
    <row r="42" ht="22" customHeight="1" spans="1:6">
      <c r="A42" s="9">
        <v>40</v>
      </c>
      <c r="B42" s="10" t="s">
        <v>19</v>
      </c>
      <c r="C42" s="11" t="str">
        <f>"202403020106"</f>
        <v>202403020106</v>
      </c>
      <c r="D42" s="11" t="str">
        <f>"陈玉兰"</f>
        <v>陈玉兰</v>
      </c>
      <c r="E42" s="12">
        <v>73.16</v>
      </c>
      <c r="F42" s="9"/>
    </row>
    <row r="43" ht="22" customHeight="1" spans="1:6">
      <c r="A43" s="9">
        <v>41</v>
      </c>
      <c r="B43" s="10" t="s">
        <v>19</v>
      </c>
      <c r="C43" s="11" t="str">
        <f>"202403020301"</f>
        <v>202403020301</v>
      </c>
      <c r="D43" s="11" t="str">
        <f>"卓欣"</f>
        <v>卓欣</v>
      </c>
      <c r="E43" s="12">
        <v>73.16</v>
      </c>
      <c r="F43" s="9"/>
    </row>
    <row r="44" ht="22" customHeight="1" spans="1:6">
      <c r="A44" s="9">
        <v>42</v>
      </c>
      <c r="B44" s="10" t="s">
        <v>19</v>
      </c>
      <c r="C44" s="11" t="str">
        <f>"202403020625"</f>
        <v>202403020625</v>
      </c>
      <c r="D44" s="11" t="str">
        <f>"陈美亭"</f>
        <v>陈美亭</v>
      </c>
      <c r="E44" s="12">
        <v>72.24</v>
      </c>
      <c r="F44" s="9"/>
    </row>
    <row r="45" ht="22" customHeight="1" spans="1:6">
      <c r="A45" s="9">
        <v>43</v>
      </c>
      <c r="B45" s="10" t="s">
        <v>20</v>
      </c>
      <c r="C45" s="11" t="str">
        <f>"202403011719"</f>
        <v>202403011719</v>
      </c>
      <c r="D45" s="11" t="str">
        <f>"齐爱丽"</f>
        <v>齐爱丽</v>
      </c>
      <c r="E45" s="12">
        <v>76.21</v>
      </c>
      <c r="F45" s="9"/>
    </row>
    <row r="46" ht="22" customHeight="1" spans="1:6">
      <c r="A46" s="9">
        <v>44</v>
      </c>
      <c r="B46" s="10" t="s">
        <v>20</v>
      </c>
      <c r="C46" s="11" t="str">
        <f>"202403011505"</f>
        <v>202403011505</v>
      </c>
      <c r="D46" s="11" t="str">
        <f>"颜琪"</f>
        <v>颜琪</v>
      </c>
      <c r="E46" s="12">
        <v>66.9</v>
      </c>
      <c r="F46" s="9"/>
    </row>
    <row r="47" ht="22" customHeight="1" spans="1:6">
      <c r="A47" s="9">
        <v>45</v>
      </c>
      <c r="B47" s="10" t="s">
        <v>20</v>
      </c>
      <c r="C47" s="11" t="str">
        <f>"202403011621"</f>
        <v>202403011621</v>
      </c>
      <c r="D47" s="11" t="str">
        <f>"麦光昊"</f>
        <v>麦光昊</v>
      </c>
      <c r="E47" s="12">
        <v>64.91</v>
      </c>
      <c r="F47" s="9"/>
    </row>
    <row r="48" ht="22" customHeight="1" spans="1:6">
      <c r="A48" s="9">
        <v>46</v>
      </c>
      <c r="B48" s="10" t="s">
        <v>20</v>
      </c>
      <c r="C48" s="11" t="str">
        <f>"202403011510"</f>
        <v>202403011510</v>
      </c>
      <c r="D48" s="11" t="str">
        <f>"李欣"</f>
        <v>李欣</v>
      </c>
      <c r="E48" s="12">
        <v>64.26</v>
      </c>
      <c r="F48" s="9"/>
    </row>
    <row r="49" ht="22" customHeight="1" spans="1:6">
      <c r="A49" s="9">
        <v>47</v>
      </c>
      <c r="B49" s="10" t="s">
        <v>20</v>
      </c>
      <c r="C49" s="11" t="str">
        <f>"202403012013"</f>
        <v>202403012013</v>
      </c>
      <c r="D49" s="11" t="str">
        <f>"彭丽"</f>
        <v>彭丽</v>
      </c>
      <c r="E49" s="12">
        <v>62.84</v>
      </c>
      <c r="F49" s="9"/>
    </row>
    <row r="50" ht="22" customHeight="1" spans="1:6">
      <c r="A50" s="9">
        <v>48</v>
      </c>
      <c r="B50" s="10" t="s">
        <v>20</v>
      </c>
      <c r="C50" s="11" t="str">
        <f>"202403011701"</f>
        <v>202403011701</v>
      </c>
      <c r="D50" s="11" t="str">
        <f>"陈莹"</f>
        <v>陈莹</v>
      </c>
      <c r="E50" s="12">
        <v>61.7</v>
      </c>
      <c r="F50" s="9"/>
    </row>
    <row r="51" ht="22" customHeight="1" spans="1:6">
      <c r="A51" s="9">
        <v>49</v>
      </c>
      <c r="B51" s="10" t="s">
        <v>20</v>
      </c>
      <c r="C51" s="11" t="str">
        <f>"202403011610"</f>
        <v>202403011610</v>
      </c>
      <c r="D51" s="11" t="str">
        <f>"殷海妮"</f>
        <v>殷海妮</v>
      </c>
      <c r="E51" s="12">
        <v>59.91</v>
      </c>
      <c r="F51" s="9"/>
    </row>
    <row r="52" ht="22" customHeight="1" spans="1:6">
      <c r="A52" s="9">
        <v>50</v>
      </c>
      <c r="B52" s="10" t="s">
        <v>20</v>
      </c>
      <c r="C52" s="11" t="str">
        <f>"202403012024"</f>
        <v>202403012024</v>
      </c>
      <c r="D52" s="11" t="str">
        <f>"郭玲"</f>
        <v>郭玲</v>
      </c>
      <c r="E52" s="12">
        <v>58.69</v>
      </c>
      <c r="F52" s="9"/>
    </row>
    <row r="53" ht="22" customHeight="1" spans="1:6">
      <c r="A53" s="9">
        <v>51</v>
      </c>
      <c r="B53" s="10" t="s">
        <v>20</v>
      </c>
      <c r="C53" s="11" t="str">
        <f>"202403011804"</f>
        <v>202403011804</v>
      </c>
      <c r="D53" s="11" t="str">
        <f>"符坤丹"</f>
        <v>符坤丹</v>
      </c>
      <c r="E53" s="12">
        <v>58.31</v>
      </c>
      <c r="F53" s="9"/>
    </row>
    <row r="54" ht="22" customHeight="1" spans="1:6">
      <c r="A54" s="9">
        <v>52</v>
      </c>
      <c r="B54" s="10" t="s">
        <v>21</v>
      </c>
      <c r="C54" s="11" t="str">
        <f>"202403012328"</f>
        <v>202403012328</v>
      </c>
      <c r="D54" s="11" t="str">
        <f>"黄园园"</f>
        <v>黄园园</v>
      </c>
      <c r="E54" s="12">
        <v>73.36</v>
      </c>
      <c r="F54" s="9"/>
    </row>
    <row r="55" ht="22" customHeight="1" spans="1:6">
      <c r="A55" s="9">
        <v>53</v>
      </c>
      <c r="B55" s="10" t="s">
        <v>21</v>
      </c>
      <c r="C55" s="11" t="str">
        <f>"202403012128"</f>
        <v>202403012128</v>
      </c>
      <c r="D55" s="11" t="str">
        <f>"宋坤阳"</f>
        <v>宋坤阳</v>
      </c>
      <c r="E55" s="12">
        <v>69.17</v>
      </c>
      <c r="F55" s="9"/>
    </row>
    <row r="56" ht="22" customHeight="1" spans="1:6">
      <c r="A56" s="9">
        <v>54</v>
      </c>
      <c r="B56" s="10" t="s">
        <v>21</v>
      </c>
      <c r="C56" s="11" t="str">
        <f>"202403012317"</f>
        <v>202403012317</v>
      </c>
      <c r="D56" s="11" t="str">
        <f>"刘静墨"</f>
        <v>刘静墨</v>
      </c>
      <c r="E56" s="12">
        <v>66.3</v>
      </c>
      <c r="F56" s="9"/>
    </row>
    <row r="57" ht="22" customHeight="1" spans="1:6">
      <c r="A57" s="9">
        <v>55</v>
      </c>
      <c r="B57" s="10" t="s">
        <v>22</v>
      </c>
      <c r="C57" s="11" t="str">
        <f>"202403010203"</f>
        <v>202403010203</v>
      </c>
      <c r="D57" s="11" t="str">
        <f>"陈丽娇"</f>
        <v>陈丽娇</v>
      </c>
      <c r="E57" s="12">
        <v>70.34</v>
      </c>
      <c r="F57" s="9"/>
    </row>
    <row r="58" ht="22" customHeight="1" spans="1:6">
      <c r="A58" s="9">
        <v>56</v>
      </c>
      <c r="B58" s="10" t="s">
        <v>22</v>
      </c>
      <c r="C58" s="11" t="str">
        <f>"202403010128"</f>
        <v>202403010128</v>
      </c>
      <c r="D58" s="11" t="str">
        <f>"陈彩翠"</f>
        <v>陈彩翠</v>
      </c>
      <c r="E58" s="12">
        <v>67.95</v>
      </c>
      <c r="F58" s="9"/>
    </row>
    <row r="59" ht="22" customHeight="1" spans="1:6">
      <c r="A59" s="9">
        <v>57</v>
      </c>
      <c r="B59" s="10" t="s">
        <v>22</v>
      </c>
      <c r="C59" s="11" t="str">
        <f>"202403010106"</f>
        <v>202403010106</v>
      </c>
      <c r="D59" s="11" t="str">
        <f>"黄倩"</f>
        <v>黄倩</v>
      </c>
      <c r="E59" s="12">
        <v>67.35</v>
      </c>
      <c r="F59" s="9"/>
    </row>
    <row r="60" ht="22" customHeight="1" spans="1:6">
      <c r="A60" s="9">
        <v>58</v>
      </c>
      <c r="B60" s="10" t="s">
        <v>23</v>
      </c>
      <c r="C60" s="11" t="str">
        <f>"202403016608"</f>
        <v>202403016608</v>
      </c>
      <c r="D60" s="11" t="str">
        <f>"王星代"</f>
        <v>王星代</v>
      </c>
      <c r="E60" s="12">
        <v>75.15</v>
      </c>
      <c r="F60" s="9"/>
    </row>
    <row r="61" ht="22" customHeight="1" spans="1:6">
      <c r="A61" s="9">
        <v>59</v>
      </c>
      <c r="B61" s="10" t="s">
        <v>23</v>
      </c>
      <c r="C61" s="11" t="str">
        <f>"202403016602"</f>
        <v>202403016602</v>
      </c>
      <c r="D61" s="11" t="str">
        <f>"李海艳"</f>
        <v>李海艳</v>
      </c>
      <c r="E61" s="12">
        <v>73.89</v>
      </c>
      <c r="F61" s="9"/>
    </row>
    <row r="62" ht="22" customHeight="1" spans="1:6">
      <c r="A62" s="9">
        <v>60</v>
      </c>
      <c r="B62" s="10" t="s">
        <v>23</v>
      </c>
      <c r="C62" s="11" t="str">
        <f>"202403016618"</f>
        <v>202403016618</v>
      </c>
      <c r="D62" s="11" t="str">
        <f>"周活"</f>
        <v>周活</v>
      </c>
      <c r="E62" s="12">
        <v>72.93</v>
      </c>
      <c r="F62" s="9"/>
    </row>
    <row r="63" ht="22" customHeight="1" spans="1:6">
      <c r="A63" s="9">
        <v>61</v>
      </c>
      <c r="B63" s="10" t="s">
        <v>24</v>
      </c>
      <c r="C63" s="11" t="str">
        <f>"202403020704"</f>
        <v>202403020704</v>
      </c>
      <c r="D63" s="11" t="str">
        <f>"文梅燕"</f>
        <v>文梅燕</v>
      </c>
      <c r="E63" s="12">
        <v>75.64</v>
      </c>
      <c r="F63" s="9"/>
    </row>
    <row r="64" ht="22" customHeight="1" spans="1:6">
      <c r="A64" s="9">
        <v>62</v>
      </c>
      <c r="B64" s="10" t="s">
        <v>24</v>
      </c>
      <c r="C64" s="11" t="str">
        <f>"202403020701"</f>
        <v>202403020701</v>
      </c>
      <c r="D64" s="11" t="str">
        <f>"林书娜"</f>
        <v>林书娜</v>
      </c>
      <c r="E64" s="12">
        <v>70.51</v>
      </c>
      <c r="F64" s="9"/>
    </row>
    <row r="65" ht="22" customHeight="1" spans="1:6">
      <c r="A65" s="9">
        <v>63</v>
      </c>
      <c r="B65" s="10" t="s">
        <v>24</v>
      </c>
      <c r="C65" s="11" t="str">
        <f>"202403020706"</f>
        <v>202403020706</v>
      </c>
      <c r="D65" s="11" t="str">
        <f>"邱茂桦"</f>
        <v>邱茂桦</v>
      </c>
      <c r="E65" s="12">
        <v>69.5</v>
      </c>
      <c r="F65" s="9"/>
    </row>
    <row r="66" ht="22" customHeight="1" spans="1:6">
      <c r="A66" s="9">
        <v>64</v>
      </c>
      <c r="B66" s="10" t="s">
        <v>25</v>
      </c>
      <c r="C66" s="11" t="str">
        <f>"202403012620"</f>
        <v>202403012620</v>
      </c>
      <c r="D66" s="11" t="str">
        <f>"黄日春"</f>
        <v>黄日春</v>
      </c>
      <c r="E66" s="12">
        <v>64.68</v>
      </c>
      <c r="F66" s="9"/>
    </row>
    <row r="67" ht="22" customHeight="1" spans="1:6">
      <c r="A67" s="9">
        <v>65</v>
      </c>
      <c r="B67" s="10" t="s">
        <v>25</v>
      </c>
      <c r="C67" s="11" t="str">
        <f>"202403012527"</f>
        <v>202403012527</v>
      </c>
      <c r="D67" s="11" t="str">
        <f>"翟雪莉"</f>
        <v>翟雪莉</v>
      </c>
      <c r="E67" s="12">
        <v>64.47</v>
      </c>
      <c r="F67" s="9"/>
    </row>
    <row r="68" ht="22" customHeight="1" spans="1:6">
      <c r="A68" s="9">
        <v>66</v>
      </c>
      <c r="B68" s="10" t="s">
        <v>25</v>
      </c>
      <c r="C68" s="11" t="str">
        <f>"202403012616"</f>
        <v>202403012616</v>
      </c>
      <c r="D68" s="11" t="str">
        <f>"盛萌"</f>
        <v>盛萌</v>
      </c>
      <c r="E68" s="12">
        <v>64.05</v>
      </c>
      <c r="F68" s="9"/>
    </row>
    <row r="69" ht="22" customHeight="1" spans="1:6">
      <c r="A69" s="9">
        <v>67</v>
      </c>
      <c r="B69" s="10" t="s">
        <v>26</v>
      </c>
      <c r="C69" s="11" t="str">
        <f>"202403010319"</f>
        <v>202403010319</v>
      </c>
      <c r="D69" s="11" t="str">
        <f>"王云萍"</f>
        <v>王云萍</v>
      </c>
      <c r="E69" s="12">
        <v>76.21</v>
      </c>
      <c r="F69" s="9"/>
    </row>
    <row r="70" ht="22" customHeight="1" spans="1:6">
      <c r="A70" s="9">
        <v>68</v>
      </c>
      <c r="B70" s="10" t="s">
        <v>26</v>
      </c>
      <c r="C70" s="11" t="str">
        <f>"202403010309"</f>
        <v>202403010309</v>
      </c>
      <c r="D70" s="11" t="str">
        <f>"黄海燕"</f>
        <v>黄海燕</v>
      </c>
      <c r="E70" s="12">
        <v>70.62</v>
      </c>
      <c r="F70" s="9"/>
    </row>
    <row r="71" ht="22" customHeight="1" spans="1:6">
      <c r="A71" s="9">
        <v>69</v>
      </c>
      <c r="B71" s="10" t="s">
        <v>26</v>
      </c>
      <c r="C71" s="11" t="str">
        <f>"202403010216"</f>
        <v>202403010216</v>
      </c>
      <c r="D71" s="11" t="str">
        <f>"郭兴升"</f>
        <v>郭兴升</v>
      </c>
      <c r="E71" s="12">
        <v>68.11</v>
      </c>
      <c r="F71" s="9"/>
    </row>
    <row r="72" ht="22" customHeight="1" spans="1:6">
      <c r="A72" s="9">
        <v>70</v>
      </c>
      <c r="B72" s="10" t="s">
        <v>27</v>
      </c>
      <c r="C72" s="11" t="str">
        <f>"202403016716"</f>
        <v>202403016716</v>
      </c>
      <c r="D72" s="11" t="str">
        <f>"王安彬"</f>
        <v>王安彬</v>
      </c>
      <c r="E72" s="12">
        <v>83.85</v>
      </c>
      <c r="F72" s="9"/>
    </row>
    <row r="73" ht="22" customHeight="1" spans="1:6">
      <c r="A73" s="9">
        <v>71</v>
      </c>
      <c r="B73" s="10" t="s">
        <v>27</v>
      </c>
      <c r="C73" s="11" t="str">
        <f>"202403016712"</f>
        <v>202403016712</v>
      </c>
      <c r="D73" s="11" t="str">
        <f>"黄梦紫"</f>
        <v>黄梦紫</v>
      </c>
      <c r="E73" s="12">
        <v>76.68</v>
      </c>
      <c r="F73" s="9"/>
    </row>
    <row r="74" ht="22" customHeight="1" spans="1:6">
      <c r="A74" s="9">
        <v>72</v>
      </c>
      <c r="B74" s="10" t="s">
        <v>27</v>
      </c>
      <c r="C74" s="11" t="str">
        <f>"202403016706"</f>
        <v>202403016706</v>
      </c>
      <c r="D74" s="11" t="str">
        <f>"王柔"</f>
        <v>王柔</v>
      </c>
      <c r="E74" s="12">
        <v>75.79</v>
      </c>
      <c r="F74" s="9"/>
    </row>
    <row r="75" ht="22" customHeight="1" spans="1:6">
      <c r="A75" s="9">
        <v>73</v>
      </c>
      <c r="B75" s="10" t="s">
        <v>28</v>
      </c>
      <c r="C75" s="11" t="str">
        <f>"202403021720"</f>
        <v>202403021720</v>
      </c>
      <c r="D75" s="11" t="str">
        <f>"李丽南"</f>
        <v>李丽南</v>
      </c>
      <c r="E75" s="12">
        <v>82.31</v>
      </c>
      <c r="F75" s="9"/>
    </row>
    <row r="76" ht="22" customHeight="1" spans="1:6">
      <c r="A76" s="9">
        <v>74</v>
      </c>
      <c r="B76" s="10" t="s">
        <v>28</v>
      </c>
      <c r="C76" s="11" t="str">
        <f>"202403020903"</f>
        <v>202403020903</v>
      </c>
      <c r="D76" s="11" t="str">
        <f>"王恪慧"</f>
        <v>王恪慧</v>
      </c>
      <c r="E76" s="12">
        <v>79.6</v>
      </c>
      <c r="F76" s="9"/>
    </row>
    <row r="77" ht="22" customHeight="1" spans="1:6">
      <c r="A77" s="9">
        <v>75</v>
      </c>
      <c r="B77" s="10" t="s">
        <v>28</v>
      </c>
      <c r="C77" s="11" t="str">
        <f>"202403022230"</f>
        <v>202403022230</v>
      </c>
      <c r="D77" s="11" t="str">
        <f>"石晓兰"</f>
        <v>石晓兰</v>
      </c>
      <c r="E77" s="12">
        <v>76.61</v>
      </c>
      <c r="F77" s="9"/>
    </row>
    <row r="78" ht="22" customHeight="1" spans="1:6">
      <c r="A78" s="9">
        <v>76</v>
      </c>
      <c r="B78" s="10" t="s">
        <v>28</v>
      </c>
      <c r="C78" s="11" t="str">
        <f>"202403021803"</f>
        <v>202403021803</v>
      </c>
      <c r="D78" s="11" t="str">
        <f>"周和芳"</f>
        <v>周和芳</v>
      </c>
      <c r="E78" s="12">
        <v>76.09</v>
      </c>
      <c r="F78" s="9"/>
    </row>
    <row r="79" ht="22" customHeight="1" spans="1:6">
      <c r="A79" s="9">
        <v>77</v>
      </c>
      <c r="B79" s="10" t="s">
        <v>28</v>
      </c>
      <c r="C79" s="11" t="str">
        <f>"202403021623"</f>
        <v>202403021623</v>
      </c>
      <c r="D79" s="11" t="str">
        <f>"李佳洪"</f>
        <v>李佳洪</v>
      </c>
      <c r="E79" s="12">
        <v>75.67</v>
      </c>
      <c r="F79" s="9"/>
    </row>
    <row r="80" ht="22" customHeight="1" spans="1:6">
      <c r="A80" s="9">
        <v>78</v>
      </c>
      <c r="B80" s="10" t="s">
        <v>28</v>
      </c>
      <c r="C80" s="11" t="str">
        <f>"202403020815"</f>
        <v>202403020815</v>
      </c>
      <c r="D80" s="11" t="str">
        <f>"王雨微"</f>
        <v>王雨微</v>
      </c>
      <c r="E80" s="12">
        <v>75.38</v>
      </c>
      <c r="F80" s="9"/>
    </row>
    <row r="81" ht="22" customHeight="1" spans="1:6">
      <c r="A81" s="9">
        <v>79</v>
      </c>
      <c r="B81" s="10" t="s">
        <v>28</v>
      </c>
      <c r="C81" s="11" t="str">
        <f>"202403021624"</f>
        <v>202403021624</v>
      </c>
      <c r="D81" s="11" t="str">
        <f>"梁晨"</f>
        <v>梁晨</v>
      </c>
      <c r="E81" s="12">
        <v>74.64</v>
      </c>
      <c r="F81" s="9"/>
    </row>
    <row r="82" ht="22" customHeight="1" spans="1:6">
      <c r="A82" s="9">
        <v>80</v>
      </c>
      <c r="B82" s="10" t="s">
        <v>28</v>
      </c>
      <c r="C82" s="11" t="str">
        <f>"202403021319"</f>
        <v>202403021319</v>
      </c>
      <c r="D82" s="11" t="str">
        <f>"刘佩"</f>
        <v>刘佩</v>
      </c>
      <c r="E82" s="12">
        <v>74.62</v>
      </c>
      <c r="F82" s="9"/>
    </row>
    <row r="83" ht="22" customHeight="1" spans="1:6">
      <c r="A83" s="9">
        <v>81</v>
      </c>
      <c r="B83" s="10" t="s">
        <v>28</v>
      </c>
      <c r="C83" s="11" t="str">
        <f>"202403022017"</f>
        <v>202403022017</v>
      </c>
      <c r="D83" s="11" t="str">
        <f>"陈冰冰"</f>
        <v>陈冰冰</v>
      </c>
      <c r="E83" s="12">
        <v>74.03</v>
      </c>
      <c r="F83" s="9"/>
    </row>
    <row r="84" ht="22" customHeight="1" spans="1:6">
      <c r="A84" s="9">
        <v>82</v>
      </c>
      <c r="B84" s="10" t="s">
        <v>28</v>
      </c>
      <c r="C84" s="11" t="str">
        <f>"202403020902"</f>
        <v>202403020902</v>
      </c>
      <c r="D84" s="11" t="str">
        <f>"叶琳"</f>
        <v>叶琳</v>
      </c>
      <c r="E84" s="12">
        <v>73.78</v>
      </c>
      <c r="F84" s="9"/>
    </row>
    <row r="85" ht="22" customHeight="1" spans="1:6">
      <c r="A85" s="9">
        <v>83</v>
      </c>
      <c r="B85" s="10" t="s">
        <v>28</v>
      </c>
      <c r="C85" s="11" t="str">
        <f>"202403020918"</f>
        <v>202403020918</v>
      </c>
      <c r="D85" s="11" t="str">
        <f>"马佳雪"</f>
        <v>马佳雪</v>
      </c>
      <c r="E85" s="12">
        <v>73.22</v>
      </c>
      <c r="F85" s="9"/>
    </row>
    <row r="86" ht="22" customHeight="1" spans="1:6">
      <c r="A86" s="9">
        <v>84</v>
      </c>
      <c r="B86" s="10" t="s">
        <v>28</v>
      </c>
      <c r="C86" s="11" t="str">
        <f>"202403022126"</f>
        <v>202403022126</v>
      </c>
      <c r="D86" s="11" t="str">
        <f>"宋军欢"</f>
        <v>宋军欢</v>
      </c>
      <c r="E86" s="12">
        <v>72.63</v>
      </c>
      <c r="F86" s="9"/>
    </row>
    <row r="87" ht="22" customHeight="1" spans="1:6">
      <c r="A87" s="9">
        <v>85</v>
      </c>
      <c r="B87" s="10" t="s">
        <v>29</v>
      </c>
      <c r="C87" s="11" t="str">
        <f>"202403013430"</f>
        <v>202403013430</v>
      </c>
      <c r="D87" s="11" t="str">
        <f>"韩智茹"</f>
        <v>韩智茹</v>
      </c>
      <c r="E87" s="12">
        <v>76.61</v>
      </c>
      <c r="F87" s="9"/>
    </row>
    <row r="88" ht="22" customHeight="1" spans="1:6">
      <c r="A88" s="9">
        <v>86</v>
      </c>
      <c r="B88" s="10" t="s">
        <v>29</v>
      </c>
      <c r="C88" s="11" t="str">
        <f>"202403012703"</f>
        <v>202403012703</v>
      </c>
      <c r="D88" s="11" t="str">
        <f>"邓燕婷"</f>
        <v>邓燕婷</v>
      </c>
      <c r="E88" s="12">
        <v>72.74</v>
      </c>
      <c r="F88" s="9"/>
    </row>
    <row r="89" ht="22" customHeight="1" spans="1:6">
      <c r="A89" s="9">
        <v>87</v>
      </c>
      <c r="B89" s="10" t="s">
        <v>29</v>
      </c>
      <c r="C89" s="11" t="str">
        <f>"202403013301"</f>
        <v>202403013301</v>
      </c>
      <c r="D89" s="11" t="str">
        <f>"陈丽娜"</f>
        <v>陈丽娜</v>
      </c>
      <c r="E89" s="12">
        <v>72.11</v>
      </c>
      <c r="F89" s="9"/>
    </row>
    <row r="90" ht="22" customHeight="1" spans="1:6">
      <c r="A90" s="9">
        <v>88</v>
      </c>
      <c r="B90" s="10" t="s">
        <v>29</v>
      </c>
      <c r="C90" s="11" t="str">
        <f>"202403012707"</f>
        <v>202403012707</v>
      </c>
      <c r="D90" s="11" t="str">
        <f>"李玉君"</f>
        <v>李玉君</v>
      </c>
      <c r="E90" s="12">
        <v>71.2</v>
      </c>
      <c r="F90" s="9"/>
    </row>
    <row r="91" ht="22" customHeight="1" spans="1:6">
      <c r="A91" s="9">
        <v>89</v>
      </c>
      <c r="B91" s="10" t="s">
        <v>29</v>
      </c>
      <c r="C91" s="11" t="str">
        <f>"202403013102"</f>
        <v>202403013102</v>
      </c>
      <c r="D91" s="11" t="str">
        <f>"吉美婷"</f>
        <v>吉美婷</v>
      </c>
      <c r="E91" s="12">
        <v>70.45</v>
      </c>
      <c r="F91" s="9"/>
    </row>
    <row r="92" ht="22" customHeight="1" spans="1:6">
      <c r="A92" s="9">
        <v>90</v>
      </c>
      <c r="B92" s="10" t="s">
        <v>29</v>
      </c>
      <c r="C92" s="11" t="str">
        <f>"202403013210"</f>
        <v>202403013210</v>
      </c>
      <c r="D92" s="11" t="str">
        <f>"孙霞飞"</f>
        <v>孙霞飞</v>
      </c>
      <c r="E92" s="12">
        <v>70.4</v>
      </c>
      <c r="F92" s="9"/>
    </row>
    <row r="93" ht="22" customHeight="1" spans="1:6">
      <c r="A93" s="9">
        <v>91</v>
      </c>
      <c r="B93" s="10" t="s">
        <v>29</v>
      </c>
      <c r="C93" s="11" t="str">
        <f>"202403013216"</f>
        <v>202403013216</v>
      </c>
      <c r="D93" s="11" t="str">
        <f>"田文芳"</f>
        <v>田文芳</v>
      </c>
      <c r="E93" s="12">
        <v>70.33</v>
      </c>
      <c r="F93" s="9"/>
    </row>
    <row r="94" ht="22" customHeight="1" spans="1:6">
      <c r="A94" s="9">
        <v>92</v>
      </c>
      <c r="B94" s="10" t="s">
        <v>29</v>
      </c>
      <c r="C94" s="11" t="str">
        <f>"202403012902"</f>
        <v>202403012902</v>
      </c>
      <c r="D94" s="11" t="str">
        <f>"卢玉辉"</f>
        <v>卢玉辉</v>
      </c>
      <c r="E94" s="12">
        <v>70.3</v>
      </c>
      <c r="F94" s="9"/>
    </row>
    <row r="95" ht="22" customHeight="1" spans="1:6">
      <c r="A95" s="9">
        <v>93</v>
      </c>
      <c r="B95" s="10" t="s">
        <v>29</v>
      </c>
      <c r="C95" s="11" t="str">
        <f>"202403013405"</f>
        <v>202403013405</v>
      </c>
      <c r="D95" s="11" t="str">
        <f>"傅力娟"</f>
        <v>傅力娟</v>
      </c>
      <c r="E95" s="12">
        <v>69.49</v>
      </c>
      <c r="F95" s="9"/>
    </row>
    <row r="96" ht="22" customHeight="1" spans="1:6">
      <c r="A96" s="9">
        <v>94</v>
      </c>
      <c r="B96" s="10" t="s">
        <v>30</v>
      </c>
      <c r="C96" s="11" t="str">
        <f>"202403024606"</f>
        <v>202403024606</v>
      </c>
      <c r="D96" s="11" t="str">
        <f>"徐永玲"</f>
        <v>徐永玲</v>
      </c>
      <c r="E96" s="12">
        <v>74.65</v>
      </c>
      <c r="F96" s="9"/>
    </row>
    <row r="97" ht="22" customHeight="1" spans="1:6">
      <c r="A97" s="9">
        <v>95</v>
      </c>
      <c r="B97" s="10" t="s">
        <v>30</v>
      </c>
      <c r="C97" s="11" t="str">
        <f>"202403024602"</f>
        <v>202403024602</v>
      </c>
      <c r="D97" s="11" t="str">
        <f>"邢雪喜"</f>
        <v>邢雪喜</v>
      </c>
      <c r="E97" s="12">
        <v>72.13</v>
      </c>
      <c r="F97" s="9"/>
    </row>
    <row r="98" ht="22" customHeight="1" spans="1:6">
      <c r="A98" s="9">
        <v>96</v>
      </c>
      <c r="B98" s="10" t="s">
        <v>30</v>
      </c>
      <c r="C98" s="11" t="str">
        <f>"202403024601"</f>
        <v>202403024601</v>
      </c>
      <c r="D98" s="11" t="str">
        <f>"陈秀梅"</f>
        <v>陈秀梅</v>
      </c>
      <c r="E98" s="12">
        <v>70.55</v>
      </c>
      <c r="F98" s="9"/>
    </row>
    <row r="99" ht="22" customHeight="1" spans="1:6">
      <c r="A99" s="9">
        <v>97</v>
      </c>
      <c r="B99" s="10" t="s">
        <v>31</v>
      </c>
      <c r="C99" s="11" t="str">
        <f>"202403014629"</f>
        <v>202403014629</v>
      </c>
      <c r="D99" s="11" t="str">
        <f>"陈元治"</f>
        <v>陈元治</v>
      </c>
      <c r="E99" s="12">
        <v>79.84</v>
      </c>
      <c r="F99" s="9"/>
    </row>
    <row r="100" ht="22" customHeight="1" spans="1:6">
      <c r="A100" s="9">
        <v>98</v>
      </c>
      <c r="B100" s="10" t="s">
        <v>31</v>
      </c>
      <c r="C100" s="11" t="str">
        <f>"202403014522"</f>
        <v>202403014522</v>
      </c>
      <c r="D100" s="11" t="str">
        <f>"柯洋"</f>
        <v>柯洋</v>
      </c>
      <c r="E100" s="12">
        <v>77.19</v>
      </c>
      <c r="F100" s="9"/>
    </row>
    <row r="101" ht="22" customHeight="1" spans="1:6">
      <c r="A101" s="9">
        <v>99</v>
      </c>
      <c r="B101" s="10" t="s">
        <v>31</v>
      </c>
      <c r="C101" s="11" t="str">
        <f>"202403014512"</f>
        <v>202403014512</v>
      </c>
      <c r="D101" s="11" t="str">
        <f>"王海云"</f>
        <v>王海云</v>
      </c>
      <c r="E101" s="12">
        <v>75.73</v>
      </c>
      <c r="F101" s="9"/>
    </row>
    <row r="102" ht="22" customHeight="1" spans="1:6">
      <c r="A102" s="9">
        <v>100</v>
      </c>
      <c r="B102" s="10" t="s">
        <v>32</v>
      </c>
      <c r="C102" s="11" t="str">
        <f>"202403016820"</f>
        <v>202403016820</v>
      </c>
      <c r="D102" s="11" t="str">
        <f>"韩子珍"</f>
        <v>韩子珍</v>
      </c>
      <c r="E102" s="12">
        <v>76.77</v>
      </c>
      <c r="F102" s="9"/>
    </row>
    <row r="103" ht="22" customHeight="1" spans="1:6">
      <c r="A103" s="9">
        <v>101</v>
      </c>
      <c r="B103" s="10" t="s">
        <v>32</v>
      </c>
      <c r="C103" s="11" t="str">
        <f>"202403016815"</f>
        <v>202403016815</v>
      </c>
      <c r="D103" s="11" t="str">
        <f>"符少茹"</f>
        <v>符少茹</v>
      </c>
      <c r="E103" s="12">
        <v>73.88</v>
      </c>
      <c r="F103" s="9"/>
    </row>
    <row r="104" ht="22" customHeight="1" spans="1:6">
      <c r="A104" s="9">
        <v>102</v>
      </c>
      <c r="B104" s="10" t="s">
        <v>32</v>
      </c>
      <c r="C104" s="11" t="str">
        <f>"202403016822"</f>
        <v>202403016822</v>
      </c>
      <c r="D104" s="11" t="str">
        <f>"林娟"</f>
        <v>林娟</v>
      </c>
      <c r="E104" s="12">
        <v>73.43</v>
      </c>
      <c r="F104" s="9"/>
    </row>
    <row r="105" ht="22" customHeight="1" spans="1:6">
      <c r="A105" s="9">
        <v>103</v>
      </c>
      <c r="B105" s="10" t="s">
        <v>33</v>
      </c>
      <c r="C105" s="11" t="str">
        <f>"202403022605"</f>
        <v>202403022605</v>
      </c>
      <c r="D105" s="11" t="str">
        <f>"王蕾"</f>
        <v>王蕾</v>
      </c>
      <c r="E105" s="12">
        <v>70.41</v>
      </c>
      <c r="F105" s="9"/>
    </row>
    <row r="106" ht="22" customHeight="1" spans="1:6">
      <c r="A106" s="9">
        <v>104</v>
      </c>
      <c r="B106" s="10" t="s">
        <v>33</v>
      </c>
      <c r="C106" s="11" t="str">
        <f>"202403022405"</f>
        <v>202403022405</v>
      </c>
      <c r="D106" s="11" t="str">
        <f>"李文珍"</f>
        <v>李文珍</v>
      </c>
      <c r="E106" s="12">
        <v>70.35</v>
      </c>
      <c r="F106" s="9"/>
    </row>
    <row r="107" ht="22" customHeight="1" spans="1:6">
      <c r="A107" s="9">
        <v>105</v>
      </c>
      <c r="B107" s="10" t="s">
        <v>33</v>
      </c>
      <c r="C107" s="11" t="str">
        <f>"202403022412"</f>
        <v>202403022412</v>
      </c>
      <c r="D107" s="11" t="str">
        <f>"吴盈盈"</f>
        <v>吴盈盈</v>
      </c>
      <c r="E107" s="12">
        <v>68.27</v>
      </c>
      <c r="F107" s="9"/>
    </row>
    <row r="108" ht="22" customHeight="1" spans="1:6">
      <c r="A108" s="9">
        <v>106</v>
      </c>
      <c r="B108" s="10" t="s">
        <v>34</v>
      </c>
      <c r="C108" s="11" t="str">
        <f>"202403010323"</f>
        <v>202403010323</v>
      </c>
      <c r="D108" s="11" t="str">
        <f>"麦笃萍"</f>
        <v>麦笃萍</v>
      </c>
      <c r="E108" s="12">
        <v>75.11</v>
      </c>
      <c r="F108" s="9"/>
    </row>
    <row r="109" ht="22" customHeight="1" spans="1:6">
      <c r="A109" s="9">
        <v>107</v>
      </c>
      <c r="B109" s="10" t="s">
        <v>34</v>
      </c>
      <c r="C109" s="11" t="str">
        <f>"202403010407"</f>
        <v>202403010407</v>
      </c>
      <c r="D109" s="11" t="str">
        <f>"文霞"</f>
        <v>文霞</v>
      </c>
      <c r="E109" s="12">
        <v>74.71</v>
      </c>
      <c r="F109" s="9"/>
    </row>
    <row r="110" ht="22" customHeight="1" spans="1:6">
      <c r="A110" s="9">
        <v>108</v>
      </c>
      <c r="B110" s="10" t="s">
        <v>34</v>
      </c>
      <c r="C110" s="11" t="str">
        <f>"202403010325"</f>
        <v>202403010325</v>
      </c>
      <c r="D110" s="11" t="str">
        <f>"盛月婷"</f>
        <v>盛月婷</v>
      </c>
      <c r="E110" s="12">
        <v>73.92</v>
      </c>
      <c r="F110" s="9"/>
    </row>
    <row r="111" ht="22" customHeight="1" spans="1:6">
      <c r="A111" s="9">
        <v>109</v>
      </c>
      <c r="B111" s="10" t="s">
        <v>35</v>
      </c>
      <c r="C111" s="11" t="str">
        <f>"202403016916"</f>
        <v>202403016916</v>
      </c>
      <c r="D111" s="11" t="str">
        <f>"麦珠绮"</f>
        <v>麦珠绮</v>
      </c>
      <c r="E111" s="12">
        <v>73.62</v>
      </c>
      <c r="F111" s="9"/>
    </row>
    <row r="112" ht="22" customHeight="1" spans="1:6">
      <c r="A112" s="9">
        <v>110</v>
      </c>
      <c r="B112" s="10" t="s">
        <v>35</v>
      </c>
      <c r="C112" s="11" t="str">
        <f>"202403016829"</f>
        <v>202403016829</v>
      </c>
      <c r="D112" s="11" t="str">
        <f>"苏华鑫"</f>
        <v>苏华鑫</v>
      </c>
      <c r="E112" s="12">
        <v>72.43</v>
      </c>
      <c r="F112" s="9"/>
    </row>
    <row r="113" ht="22" customHeight="1" spans="1:6">
      <c r="A113" s="9">
        <v>111</v>
      </c>
      <c r="B113" s="10" t="s">
        <v>35</v>
      </c>
      <c r="C113" s="11" t="str">
        <f>"202403016922"</f>
        <v>202403016922</v>
      </c>
      <c r="D113" s="11" t="str">
        <f>"麦娜"</f>
        <v>麦娜</v>
      </c>
      <c r="E113" s="12">
        <v>71.82</v>
      </c>
      <c r="F113" s="9"/>
    </row>
    <row r="114" ht="22" customHeight="1" spans="1:6">
      <c r="A114" s="9">
        <v>112</v>
      </c>
      <c r="B114" s="10" t="s">
        <v>36</v>
      </c>
      <c r="C114" s="11" t="str">
        <f>"202403023827"</f>
        <v>202403023827</v>
      </c>
      <c r="D114" s="11" t="str">
        <f>"刘朋会"</f>
        <v>刘朋会</v>
      </c>
      <c r="E114" s="12">
        <v>73.91</v>
      </c>
      <c r="F114" s="9"/>
    </row>
    <row r="115" ht="22" customHeight="1" spans="1:6">
      <c r="A115" s="9">
        <v>113</v>
      </c>
      <c r="B115" s="10" t="s">
        <v>36</v>
      </c>
      <c r="C115" s="11" t="str">
        <f>"202403023725"</f>
        <v>202403023725</v>
      </c>
      <c r="D115" s="11" t="str">
        <f>"张柏菏"</f>
        <v>张柏菏</v>
      </c>
      <c r="E115" s="12">
        <v>66.75</v>
      </c>
      <c r="F115" s="9"/>
    </row>
    <row r="116" ht="22" customHeight="1" spans="1:6">
      <c r="A116" s="9">
        <v>114</v>
      </c>
      <c r="B116" s="10" t="s">
        <v>36</v>
      </c>
      <c r="C116" s="11" t="str">
        <f>"202403023812"</f>
        <v>202403023812</v>
      </c>
      <c r="D116" s="11" t="str">
        <f>"韩飞"</f>
        <v>韩飞</v>
      </c>
      <c r="E116" s="12">
        <v>64.76</v>
      </c>
      <c r="F116" s="9"/>
    </row>
    <row r="117" ht="22" customHeight="1" spans="1:6">
      <c r="A117" s="9">
        <v>115</v>
      </c>
      <c r="B117" s="10" t="s">
        <v>37</v>
      </c>
      <c r="C117" s="11" t="str">
        <f>"202403016325"</f>
        <v>202403016325</v>
      </c>
      <c r="D117" s="11" t="str">
        <f>"洪雅"</f>
        <v>洪雅</v>
      </c>
      <c r="E117" s="12">
        <v>75.33</v>
      </c>
      <c r="F117" s="9"/>
    </row>
    <row r="118" ht="22" customHeight="1" spans="1:6">
      <c r="A118" s="9">
        <v>116</v>
      </c>
      <c r="B118" s="10" t="s">
        <v>37</v>
      </c>
      <c r="C118" s="11" t="str">
        <f>"202403016321"</f>
        <v>202403016321</v>
      </c>
      <c r="D118" s="11" t="str">
        <f>"陈丽平"</f>
        <v>陈丽平</v>
      </c>
      <c r="E118" s="12">
        <v>74.09</v>
      </c>
      <c r="F118" s="9"/>
    </row>
    <row r="119" ht="22" customHeight="1" spans="1:6">
      <c r="A119" s="9">
        <v>117</v>
      </c>
      <c r="B119" s="10" t="s">
        <v>37</v>
      </c>
      <c r="C119" s="11" t="str">
        <f>"202403016406"</f>
        <v>202403016406</v>
      </c>
      <c r="D119" s="11" t="str">
        <f>"高丽芝"</f>
        <v>高丽芝</v>
      </c>
      <c r="E119" s="12">
        <v>72.66</v>
      </c>
      <c r="F119" s="9"/>
    </row>
    <row r="120" ht="22" customHeight="1" spans="1:6">
      <c r="A120" s="9">
        <v>118</v>
      </c>
      <c r="B120" s="10" t="s">
        <v>38</v>
      </c>
      <c r="C120" s="11" t="str">
        <f>"202403014311"</f>
        <v>202403014311</v>
      </c>
      <c r="D120" s="11" t="str">
        <f>"彭志坚"</f>
        <v>彭志坚</v>
      </c>
      <c r="E120" s="12">
        <v>79.48</v>
      </c>
      <c r="F120" s="9"/>
    </row>
    <row r="121" ht="22" customHeight="1" spans="1:6">
      <c r="A121" s="9">
        <v>119</v>
      </c>
      <c r="B121" s="10" t="s">
        <v>38</v>
      </c>
      <c r="C121" s="11" t="str">
        <f>"202403013610"</f>
        <v>202403013610</v>
      </c>
      <c r="D121" s="11" t="str">
        <f>"柯泓丞"</f>
        <v>柯泓丞</v>
      </c>
      <c r="E121" s="12">
        <v>70.66</v>
      </c>
      <c r="F121" s="9"/>
    </row>
    <row r="122" ht="22" customHeight="1" spans="1:6">
      <c r="A122" s="9">
        <v>120</v>
      </c>
      <c r="B122" s="10" t="s">
        <v>38</v>
      </c>
      <c r="C122" s="11" t="str">
        <f>"202403014302"</f>
        <v>202403014302</v>
      </c>
      <c r="D122" s="11" t="str">
        <f>"陈子南"</f>
        <v>陈子南</v>
      </c>
      <c r="E122" s="12">
        <v>66.53</v>
      </c>
      <c r="F122" s="9"/>
    </row>
    <row r="123" ht="22" customHeight="1" spans="1:6">
      <c r="A123" s="9">
        <v>121</v>
      </c>
      <c r="B123" s="10" t="s">
        <v>39</v>
      </c>
      <c r="C123" s="11" t="str">
        <f>"202403010615"</f>
        <v>202403010615</v>
      </c>
      <c r="D123" s="11" t="str">
        <f>"覃祝婉"</f>
        <v>覃祝婉</v>
      </c>
      <c r="E123" s="12">
        <v>76.13</v>
      </c>
      <c r="F123" s="9"/>
    </row>
    <row r="124" ht="22" customHeight="1" spans="1:6">
      <c r="A124" s="9">
        <v>122</v>
      </c>
      <c r="B124" s="10" t="s">
        <v>39</v>
      </c>
      <c r="C124" s="11" t="str">
        <f>"202403010703"</f>
        <v>202403010703</v>
      </c>
      <c r="D124" s="11" t="str">
        <f>"王巨林"</f>
        <v>王巨林</v>
      </c>
      <c r="E124" s="12">
        <v>75</v>
      </c>
      <c r="F124" s="9"/>
    </row>
    <row r="125" ht="22" customHeight="1" spans="1:6">
      <c r="A125" s="9">
        <v>123</v>
      </c>
      <c r="B125" s="10" t="s">
        <v>39</v>
      </c>
      <c r="C125" s="11" t="str">
        <f>"202403010614"</f>
        <v>202403010614</v>
      </c>
      <c r="D125" s="11" t="str">
        <f>"陈小雪"</f>
        <v>陈小雪</v>
      </c>
      <c r="E125" s="12">
        <v>73.96</v>
      </c>
      <c r="F125" s="9"/>
    </row>
    <row r="126" ht="22" customHeight="1" spans="1:6">
      <c r="A126" s="9">
        <v>124</v>
      </c>
      <c r="B126" s="10" t="s">
        <v>40</v>
      </c>
      <c r="C126" s="11" t="str">
        <f>"202403010503"</f>
        <v>202403010503</v>
      </c>
      <c r="D126" s="11" t="str">
        <f>"周怡娴"</f>
        <v>周怡娴</v>
      </c>
      <c r="E126" s="12">
        <v>75.81</v>
      </c>
      <c r="F126" s="9"/>
    </row>
    <row r="127" ht="22" customHeight="1" spans="1:6">
      <c r="A127" s="9">
        <v>125</v>
      </c>
      <c r="B127" s="10" t="s">
        <v>40</v>
      </c>
      <c r="C127" s="11" t="str">
        <f>"202403010501"</f>
        <v>202403010501</v>
      </c>
      <c r="D127" s="11" t="str">
        <f>"黎明翠"</f>
        <v>黎明翠</v>
      </c>
      <c r="E127" s="12">
        <v>74.2</v>
      </c>
      <c r="F127" s="9"/>
    </row>
    <row r="128" ht="22" customHeight="1" spans="1:6">
      <c r="A128" s="9">
        <v>126</v>
      </c>
      <c r="B128" s="10" t="s">
        <v>40</v>
      </c>
      <c r="C128" s="11" t="str">
        <f>"202403010519"</f>
        <v>202403010519</v>
      </c>
      <c r="D128" s="11" t="str">
        <f>"陈丹"</f>
        <v>陈丹</v>
      </c>
      <c r="E128" s="12">
        <v>73.16</v>
      </c>
      <c r="F128" s="9"/>
    </row>
    <row r="129" ht="22" customHeight="1" spans="1:6">
      <c r="A129" s="9">
        <v>127</v>
      </c>
      <c r="B129" s="10" t="s">
        <v>41</v>
      </c>
      <c r="C129" s="11" t="str">
        <f>"202403010930"</f>
        <v>202403010930</v>
      </c>
      <c r="D129" s="11" t="str">
        <f>"杨洋"</f>
        <v>杨洋</v>
      </c>
      <c r="E129" s="12">
        <v>73.87</v>
      </c>
      <c r="F129" s="9"/>
    </row>
    <row r="130" ht="22" customHeight="1" spans="1:6">
      <c r="A130" s="9">
        <v>128</v>
      </c>
      <c r="B130" s="10" t="s">
        <v>41</v>
      </c>
      <c r="C130" s="11" t="str">
        <f>"202403011104"</f>
        <v>202403011104</v>
      </c>
      <c r="D130" s="11" t="str">
        <f>"刘尚莹"</f>
        <v>刘尚莹</v>
      </c>
      <c r="E130" s="12">
        <v>73.38</v>
      </c>
      <c r="F130" s="9"/>
    </row>
    <row r="131" ht="22" customHeight="1" spans="1:6">
      <c r="A131" s="9">
        <v>129</v>
      </c>
      <c r="B131" s="10" t="s">
        <v>41</v>
      </c>
      <c r="C131" s="11" t="str">
        <f>"202403011108"</f>
        <v>202403011108</v>
      </c>
      <c r="D131" s="11" t="str">
        <f>"方箫"</f>
        <v>方箫</v>
      </c>
      <c r="E131" s="12">
        <v>72.29</v>
      </c>
      <c r="F131" s="9"/>
    </row>
    <row r="132" ht="22" customHeight="1" spans="1:6">
      <c r="A132" s="9">
        <v>130</v>
      </c>
      <c r="B132" s="10" t="s">
        <v>42</v>
      </c>
      <c r="C132" s="11" t="str">
        <f>"202403017812"</f>
        <v>202403017812</v>
      </c>
      <c r="D132" s="11" t="str">
        <f>"张林小琢"</f>
        <v>张林小琢</v>
      </c>
      <c r="E132" s="12">
        <v>80.75</v>
      </c>
      <c r="F132" s="9"/>
    </row>
    <row r="133" ht="22" customHeight="1" spans="1:6">
      <c r="A133" s="9">
        <v>131</v>
      </c>
      <c r="B133" s="10" t="s">
        <v>42</v>
      </c>
      <c r="C133" s="11" t="str">
        <f>"202403017914"</f>
        <v>202403017914</v>
      </c>
      <c r="D133" s="11" t="str">
        <f>"严家祥"</f>
        <v>严家祥</v>
      </c>
      <c r="E133" s="12">
        <v>77.38</v>
      </c>
      <c r="F133" s="9"/>
    </row>
    <row r="134" ht="22" customHeight="1" spans="1:6">
      <c r="A134" s="9">
        <v>132</v>
      </c>
      <c r="B134" s="10" t="s">
        <v>42</v>
      </c>
      <c r="C134" s="11" t="str">
        <f>"202403017701"</f>
        <v>202403017701</v>
      </c>
      <c r="D134" s="11" t="str">
        <f>"解杨旭"</f>
        <v>解杨旭</v>
      </c>
      <c r="E134" s="12">
        <v>77.22</v>
      </c>
      <c r="F134" s="9"/>
    </row>
    <row r="135" ht="22" customHeight="1" spans="1:6">
      <c r="A135" s="9">
        <v>133</v>
      </c>
      <c r="B135" s="10" t="s">
        <v>43</v>
      </c>
      <c r="C135" s="11" t="str">
        <f>"202403011210"</f>
        <v>202403011210</v>
      </c>
      <c r="D135" s="11" t="str">
        <f>"郭绍宝"</f>
        <v>郭绍宝</v>
      </c>
      <c r="E135" s="12">
        <v>81.33</v>
      </c>
      <c r="F135" s="9"/>
    </row>
    <row r="136" ht="22" customHeight="1" spans="1:6">
      <c r="A136" s="9">
        <v>134</v>
      </c>
      <c r="B136" s="10" t="s">
        <v>43</v>
      </c>
      <c r="C136" s="11" t="str">
        <f>"202403011217"</f>
        <v>202403011217</v>
      </c>
      <c r="D136" s="11" t="str">
        <f>"秦壮"</f>
        <v>秦壮</v>
      </c>
      <c r="E136" s="12">
        <v>79.48</v>
      </c>
      <c r="F136" s="9"/>
    </row>
    <row r="137" ht="22" customHeight="1" spans="1:6">
      <c r="A137" s="9">
        <v>135</v>
      </c>
      <c r="B137" s="10" t="s">
        <v>43</v>
      </c>
      <c r="C137" s="11" t="str">
        <f>"202403011413"</f>
        <v>202403011413</v>
      </c>
      <c r="D137" s="11" t="str">
        <f>"张芸"</f>
        <v>张芸</v>
      </c>
      <c r="E137" s="12">
        <v>76.19</v>
      </c>
      <c r="F137" s="9"/>
    </row>
  </sheetData>
  <sheetProtection selectLockedCells="1" selectUnlockedCells="1"/>
  <mergeCells count="1">
    <mergeCell ref="A1:F1"/>
  </mergeCells>
  <printOptions horizontalCentered="1"/>
  <pageMargins left="0.078740157480315" right="0.078740157480315" top="0.393700787401575" bottom="0.31496062992126" header="0.31496062992126" footer="0.078740157480315"/>
  <pageSetup paperSize="9" scale="7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陈蕾</cp:lastModifiedBy>
  <dcterms:created xsi:type="dcterms:W3CDTF">2006-09-16T00:00:00Z</dcterms:created>
  <dcterms:modified xsi:type="dcterms:W3CDTF">2024-04-01T04:01:19Z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D98E693667A34E6EAEB40B1E16D7543D</vt:lpwstr>
  </property>
  <property fmtid="{D5CDD505-2E9C-101B-9397-08002B2CF9AE}" pid="3" name="KSOProductBuildVer">
    <vt:lpwstr>2052-11.8.2.11019</vt:lpwstr>
  </property>
</Properties>
</file>