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4" windowHeight="9977" tabRatio="450"/>
  </bookViews>
  <sheets>
    <sheet name="原始" sheetId="1" r:id="rId1"/>
  </sheets>
  <definedNames>
    <definedName name="_xlnm._FilterDatabase" localSheetId="0" hidden="1">原始!$A$2:$H$935</definedName>
    <definedName name="_xlnm.Print_Titles" localSheetId="0">原始!$1:$2</definedName>
  </definedNames>
  <calcPr calcId="144525"/>
</workbook>
</file>

<file path=xl/sharedStrings.xml><?xml version="1.0" encoding="utf-8"?>
<sst xmlns="http://schemas.openxmlformats.org/spreadsheetml/2006/main" count="3276" uniqueCount="940">
  <si>
    <t>海口市琼山区2024年春季赴高校招聘2024年应届毕业生公开招聘教师
资格复审成绩及入围面试人选名单</t>
  </si>
  <si>
    <t>序号</t>
  </si>
  <si>
    <t>学段学科</t>
  </si>
  <si>
    <t>学段</t>
  </si>
  <si>
    <t>姓名</t>
  </si>
  <si>
    <t>身份证号码</t>
  </si>
  <si>
    <t>成绩</t>
  </si>
  <si>
    <t>岗位排名</t>
  </si>
  <si>
    <t>备注</t>
  </si>
  <si>
    <t>101-小学道法</t>
  </si>
  <si>
    <t>小学</t>
  </si>
  <si>
    <t>460300********0328</t>
  </si>
  <si>
    <t>入围面试</t>
  </si>
  <si>
    <t>460006********0226</t>
  </si>
  <si>
    <t>230103********3622</t>
  </si>
  <si>
    <t>412721********1896</t>
  </si>
  <si>
    <t>460103********0623</t>
  </si>
  <si>
    <t>460003********664X</t>
  </si>
  <si>
    <t>469006********1625</t>
  </si>
  <si>
    <t>440883********0403</t>
  </si>
  <si>
    <t>469007********6828</t>
  </si>
  <si>
    <t>510727********3324</t>
  </si>
  <si>
    <t>460102********1227</t>
  </si>
  <si>
    <t>未参与资格复审</t>
  </si>
  <si>
    <t>460106********3423</t>
  </si>
  <si>
    <t>460003********2425</t>
  </si>
  <si>
    <t>460031********642X</t>
  </si>
  <si>
    <t>460007********5805</t>
  </si>
  <si>
    <t>460006********3121</t>
  </si>
  <si>
    <t>102-小学科学</t>
  </si>
  <si>
    <t>622722********1023</t>
  </si>
  <si>
    <t>440882********8143</t>
  </si>
  <si>
    <t>460006********5227</t>
  </si>
  <si>
    <t>460007********5367</t>
  </si>
  <si>
    <t>370682********1663</t>
  </si>
  <si>
    <t>511721********6281</t>
  </si>
  <si>
    <t>640104********0623</t>
  </si>
  <si>
    <t>500108********0825</t>
  </si>
  <si>
    <t>360732********5125</t>
  </si>
  <si>
    <t>411023********6028</t>
  </si>
  <si>
    <t>510322********8111</t>
  </si>
  <si>
    <t>450127********1245</t>
  </si>
  <si>
    <t>460200********3846</t>
  </si>
  <si>
    <t>469026********5213</t>
  </si>
  <si>
    <t>460025********2722</t>
  </si>
  <si>
    <t>469029********2323</t>
  </si>
  <si>
    <t>230622********5267</t>
  </si>
  <si>
    <t>460026********2128</t>
  </si>
  <si>
    <t>360281********5427</t>
  </si>
  <si>
    <t>230102********4826</t>
  </si>
  <si>
    <t>469027********5382</t>
  </si>
  <si>
    <t>460004********3422</t>
  </si>
  <si>
    <t>460102********002X</t>
  </si>
  <si>
    <t>不合格</t>
  </si>
  <si>
    <t>460007********4963</t>
  </si>
  <si>
    <t>469023********4122</t>
  </si>
  <si>
    <t>469003********7916</t>
  </si>
  <si>
    <t>460026********0907</t>
  </si>
  <si>
    <t>412725********6925</t>
  </si>
  <si>
    <t>460007********0829</t>
  </si>
  <si>
    <t>460028********7610</t>
  </si>
  <si>
    <t>103-小学美术</t>
  </si>
  <si>
    <t>412825********8218</t>
  </si>
  <si>
    <t>622301********2826</t>
  </si>
  <si>
    <t>431222********5049</t>
  </si>
  <si>
    <t>510502********6628</t>
  </si>
  <si>
    <t>460005********0529</t>
  </si>
  <si>
    <t>130105********1522</t>
  </si>
  <si>
    <t>510922********1840</t>
  </si>
  <si>
    <t>469023********1313</t>
  </si>
  <si>
    <t>460007********6570</t>
  </si>
  <si>
    <t>469023********2921</t>
  </si>
  <si>
    <t>460006********0229</t>
  </si>
  <si>
    <t>460033********3242</t>
  </si>
  <si>
    <t>511381********0261</t>
  </si>
  <si>
    <t>460004********0227</t>
  </si>
  <si>
    <t>460102********2717</t>
  </si>
  <si>
    <t>460006********0621</t>
  </si>
  <si>
    <t>104-小学数学</t>
  </si>
  <si>
    <t>460028********0021</t>
  </si>
  <si>
    <t>412823********4820</t>
  </si>
  <si>
    <t>430524********0026</t>
  </si>
  <si>
    <t>362204********4028</t>
  </si>
  <si>
    <t>130429********2442</t>
  </si>
  <si>
    <t>421127********5425</t>
  </si>
  <si>
    <t>430426********9148</t>
  </si>
  <si>
    <t>460004********0023</t>
  </si>
  <si>
    <t>469024********6024</t>
  </si>
  <si>
    <t>220182********6625</t>
  </si>
  <si>
    <t>460006********4020</t>
  </si>
  <si>
    <t>220381********116X</t>
  </si>
  <si>
    <t>350623********1018</t>
  </si>
  <si>
    <t>360781********2022</t>
  </si>
  <si>
    <t>469022********2723</t>
  </si>
  <si>
    <t>412727********1221</t>
  </si>
  <si>
    <t>500104********0421</t>
  </si>
  <si>
    <t>412701********2026</t>
  </si>
  <si>
    <t>460300********0028</t>
  </si>
  <si>
    <t>460004********4425</t>
  </si>
  <si>
    <t>460104********0025</t>
  </si>
  <si>
    <t>460028********6861</t>
  </si>
  <si>
    <t>430723********2287</t>
  </si>
  <si>
    <t>469005********0526</t>
  </si>
  <si>
    <t>469007********7646</t>
  </si>
  <si>
    <t>469023********7929</t>
  </si>
  <si>
    <t>652801********0060</t>
  </si>
  <si>
    <t>460105********0821</t>
  </si>
  <si>
    <t>460031********0821</t>
  </si>
  <si>
    <t>469006********1620</t>
  </si>
  <si>
    <t>500235********5487</t>
  </si>
  <si>
    <t>410322********381X</t>
  </si>
  <si>
    <t>469005********2327</t>
  </si>
  <si>
    <t>430426********6400</t>
  </si>
  <si>
    <t>460104********1512</t>
  </si>
  <si>
    <t>421087********4229</t>
  </si>
  <si>
    <t>131125********0147</t>
  </si>
  <si>
    <t>460003********7620</t>
  </si>
  <si>
    <t>350402********601X</t>
  </si>
  <si>
    <t>433125********4741</t>
  </si>
  <si>
    <t>460026********212X</t>
  </si>
  <si>
    <t>460027********0624</t>
  </si>
  <si>
    <t>469024********2022</t>
  </si>
  <si>
    <t>460007********5361</t>
  </si>
  <si>
    <t>460004********1423</t>
  </si>
  <si>
    <t>460002********3220</t>
  </si>
  <si>
    <t>610722********3826</t>
  </si>
  <si>
    <t>469003********5327</t>
  </si>
  <si>
    <t>460105********7143</t>
  </si>
  <si>
    <t>460026********062X</t>
  </si>
  <si>
    <t>441284********4741</t>
  </si>
  <si>
    <t>460006********4829</t>
  </si>
  <si>
    <t>460033********3222</t>
  </si>
  <si>
    <t>460002********0066</t>
  </si>
  <si>
    <t>460103********2422</t>
  </si>
  <si>
    <t>653125********0626</t>
  </si>
  <si>
    <t>460108********2323</t>
  </si>
  <si>
    <t>430581********0766</t>
  </si>
  <si>
    <t>460003********542X</t>
  </si>
  <si>
    <t>460007********0047</t>
  </si>
  <si>
    <t>130133********0061</t>
  </si>
  <si>
    <t>350204********3011</t>
  </si>
  <si>
    <t>460102********1228</t>
  </si>
  <si>
    <t>460004********3228</t>
  </si>
  <si>
    <t>460026********2125</t>
  </si>
  <si>
    <t>460006********404X</t>
  </si>
  <si>
    <t>522132********4929</t>
  </si>
  <si>
    <t>532324********1726</t>
  </si>
  <si>
    <t>362202********8124</t>
  </si>
  <si>
    <t>460006********3426</t>
  </si>
  <si>
    <t>460028********3221</t>
  </si>
  <si>
    <t>460003********2024</t>
  </si>
  <si>
    <t>460007********3623</t>
  </si>
  <si>
    <t>469003********2423</t>
  </si>
  <si>
    <t>460007********728X</t>
  </si>
  <si>
    <t>460033********3881</t>
  </si>
  <si>
    <t>460006********0224</t>
  </si>
  <si>
    <t>460007********5828</t>
  </si>
  <si>
    <t>460028********5649</t>
  </si>
  <si>
    <t>460028********4026</t>
  </si>
  <si>
    <t>460004********1427</t>
  </si>
  <si>
    <t>432524********4427</t>
  </si>
  <si>
    <t>450921********2840</t>
  </si>
  <si>
    <t>460006********3720</t>
  </si>
  <si>
    <t>460005********2128</t>
  </si>
  <si>
    <t>460200********1664</t>
  </si>
  <si>
    <t>469023********2024</t>
  </si>
  <si>
    <t>372930********5615</t>
  </si>
  <si>
    <t>460006********4024</t>
  </si>
  <si>
    <t>460200********3823</t>
  </si>
  <si>
    <t>460026********0966</t>
  </si>
  <si>
    <t>460033********3582</t>
  </si>
  <si>
    <t>460002********4613</t>
  </si>
  <si>
    <t>450211********2224</t>
  </si>
  <si>
    <t>460033********3248</t>
  </si>
  <si>
    <t>469007********2028</t>
  </si>
  <si>
    <t>460006********0422</t>
  </si>
  <si>
    <t>460107********3425</t>
  </si>
  <si>
    <t>450126********4622</t>
  </si>
  <si>
    <t>460028********4029</t>
  </si>
  <si>
    <t>469023********3718</t>
  </si>
  <si>
    <t>469024********7238</t>
  </si>
  <si>
    <t>460106********4120</t>
  </si>
  <si>
    <t>460103********1810</t>
  </si>
  <si>
    <t>640322********1936</t>
  </si>
  <si>
    <t>469021********0924</t>
  </si>
  <si>
    <t>460007********5022</t>
  </si>
  <si>
    <t>460035********0010</t>
  </si>
  <si>
    <t>222404********3023</t>
  </si>
  <si>
    <t>460027********7022</t>
  </si>
  <si>
    <t>460027********0014</t>
  </si>
  <si>
    <t>460102********182X</t>
  </si>
  <si>
    <t>460007********5786</t>
  </si>
  <si>
    <t>460026********2117</t>
  </si>
  <si>
    <t>460007********5807</t>
  </si>
  <si>
    <t>460028********5622</t>
  </si>
  <si>
    <t>469027********3227</t>
  </si>
  <si>
    <t>460003********0643</t>
  </si>
  <si>
    <t>469006********3128</t>
  </si>
  <si>
    <t>460006********6521</t>
  </si>
  <si>
    <t>469007********722X</t>
  </si>
  <si>
    <t>460006********464X</t>
  </si>
  <si>
    <t>460103********0365</t>
  </si>
  <si>
    <t>460006********0425</t>
  </si>
  <si>
    <t>460105********0012</t>
  </si>
  <si>
    <t>450421********6518</t>
  </si>
  <si>
    <t>460007********5762</t>
  </si>
  <si>
    <t>460028********6027</t>
  </si>
  <si>
    <t>460004********0860</t>
  </si>
  <si>
    <t>460004********5222</t>
  </si>
  <si>
    <t>460028********0842</t>
  </si>
  <si>
    <t>469022********2125</t>
  </si>
  <si>
    <t>460005********2524</t>
  </si>
  <si>
    <t>460006********0420</t>
  </si>
  <si>
    <t>460007********0046</t>
  </si>
  <si>
    <t>460003********3429</t>
  </si>
  <si>
    <t>370521********0028</t>
  </si>
  <si>
    <t>460033********600X</t>
  </si>
  <si>
    <t>460033********6886</t>
  </si>
  <si>
    <t>460026********2749</t>
  </si>
  <si>
    <t>460007********0023</t>
  </si>
  <si>
    <t>469024********042X</t>
  </si>
  <si>
    <t>460004********0225</t>
  </si>
  <si>
    <t>469024********5228</t>
  </si>
  <si>
    <t>450702********4215</t>
  </si>
  <si>
    <t>460028********0824</t>
  </si>
  <si>
    <t>460103********2727</t>
  </si>
  <si>
    <t>469007********5762</t>
  </si>
  <si>
    <t>460102********2125</t>
  </si>
  <si>
    <t>130106********4240</t>
  </si>
  <si>
    <t>460034********1528</t>
  </si>
  <si>
    <t>460300********0024</t>
  </si>
  <si>
    <t>460004********3622</t>
  </si>
  <si>
    <t>440221********404X</t>
  </si>
  <si>
    <t>460200********0026</t>
  </si>
  <si>
    <t>420625********6226</t>
  </si>
  <si>
    <t>105-小学体育</t>
  </si>
  <si>
    <t>460003********6673</t>
  </si>
  <si>
    <t>500106********5421</t>
  </si>
  <si>
    <t>410923********6017</t>
  </si>
  <si>
    <t>460107********3815</t>
  </si>
  <si>
    <t>210411********0025</t>
  </si>
  <si>
    <t>220181********1219</t>
  </si>
  <si>
    <t>532323********0011</t>
  </si>
  <si>
    <t>342623********3453</t>
  </si>
  <si>
    <t>522627********3422</t>
  </si>
  <si>
    <t>460006********0914</t>
  </si>
  <si>
    <t>460006********4637</t>
  </si>
  <si>
    <t>522426********0084</t>
  </si>
  <si>
    <t>431021********6525</t>
  </si>
  <si>
    <t>460007********7638</t>
  </si>
  <si>
    <t>410603********4520</t>
  </si>
  <si>
    <t>469023********5955</t>
  </si>
  <si>
    <t>520221********9832</t>
  </si>
  <si>
    <t>460027********292X</t>
  </si>
  <si>
    <t>460027********6619</t>
  </si>
  <si>
    <t>469007********7215</t>
  </si>
  <si>
    <t>360722********1849</t>
  </si>
  <si>
    <t>220182********3317</t>
  </si>
  <si>
    <t>340823********2928</t>
  </si>
  <si>
    <t>360734********5914</t>
  </si>
  <si>
    <t>460102********0010</t>
  </si>
  <si>
    <t>469003********1928</t>
  </si>
  <si>
    <t>460028********6010</t>
  </si>
  <si>
    <t>430224********0622</t>
  </si>
  <si>
    <t>460005********5615</t>
  </si>
  <si>
    <t>130531********3222</t>
  </si>
  <si>
    <t>460005********5121</t>
  </si>
  <si>
    <t>440881********6114</t>
  </si>
  <si>
    <t>630102********2534</t>
  </si>
  <si>
    <t>341221********1855</t>
  </si>
  <si>
    <t>450221********1422</t>
  </si>
  <si>
    <t>220821********0311</t>
  </si>
  <si>
    <t>450881********6217</t>
  </si>
  <si>
    <t>460034********1814</t>
  </si>
  <si>
    <t>469028********2415</t>
  </si>
  <si>
    <t>460002********5625</t>
  </si>
  <si>
    <t>142625********2076</t>
  </si>
  <si>
    <t>460106********3417</t>
  </si>
  <si>
    <t>460029********6016</t>
  </si>
  <si>
    <t>460035********0417</t>
  </si>
  <si>
    <t>460028********0015</t>
  </si>
  <si>
    <t>469023********4431</t>
  </si>
  <si>
    <t>469022********0323</t>
  </si>
  <si>
    <t>460006********043X</t>
  </si>
  <si>
    <t>469023********9010</t>
  </si>
  <si>
    <t>460027********6215</t>
  </si>
  <si>
    <t>460002********2817</t>
  </si>
  <si>
    <t>460004********0028</t>
  </si>
  <si>
    <t>430381********0038</t>
  </si>
  <si>
    <t>460027********2914</t>
  </si>
  <si>
    <t>469023********6635</t>
  </si>
  <si>
    <t>460006********6210</t>
  </si>
  <si>
    <t>340721********0320</t>
  </si>
  <si>
    <t>460001********192X</t>
  </si>
  <si>
    <t>460035********2528</t>
  </si>
  <si>
    <t>460006********406X</t>
  </si>
  <si>
    <t>522221********4625</t>
  </si>
  <si>
    <t>460027********3740</t>
  </si>
  <si>
    <t>500236********3793</t>
  </si>
  <si>
    <t>431222********2335</t>
  </si>
  <si>
    <t>460003********0615</t>
  </si>
  <si>
    <t>469023********662X</t>
  </si>
  <si>
    <t>460004********3015</t>
  </si>
  <si>
    <t>460007********0019</t>
  </si>
  <si>
    <t>469028********0712</t>
  </si>
  <si>
    <t>106-小学音乐</t>
  </si>
  <si>
    <t>341227********6724</t>
  </si>
  <si>
    <t>371502********0429</t>
  </si>
  <si>
    <t>469024********0024</t>
  </si>
  <si>
    <t>410822********5514</t>
  </si>
  <si>
    <t>430124********0048</t>
  </si>
  <si>
    <t>460006********1624</t>
  </si>
  <si>
    <t>460025********4222</t>
  </si>
  <si>
    <t>654325********0329</t>
  </si>
  <si>
    <t>410183********0026</t>
  </si>
  <si>
    <t>460007********7229</t>
  </si>
  <si>
    <t>460004********0223</t>
  </si>
  <si>
    <t>469021********0925</t>
  </si>
  <si>
    <t>460001********0725</t>
  </si>
  <si>
    <t>430421********0088</t>
  </si>
  <si>
    <t>522221********0421</t>
  </si>
  <si>
    <t>522325********2811</t>
  </si>
  <si>
    <t>460200********0020</t>
  </si>
  <si>
    <t>460026********0024</t>
  </si>
  <si>
    <t>460102********2715</t>
  </si>
  <si>
    <t>411082********7230</t>
  </si>
  <si>
    <t>460005********0527</t>
  </si>
  <si>
    <t>460006********4420</t>
  </si>
  <si>
    <t>469003********3521</t>
  </si>
  <si>
    <t>469005********002X</t>
  </si>
  <si>
    <t>460004********2629</t>
  </si>
  <si>
    <t>411302********1871</t>
  </si>
  <si>
    <t>469023********3723</t>
  </si>
  <si>
    <t>511621********7305</t>
  </si>
  <si>
    <t>107-小学英语</t>
  </si>
  <si>
    <t>460030********0029</t>
  </si>
  <si>
    <t>469003********5622</t>
  </si>
  <si>
    <t>411302********1321</t>
  </si>
  <si>
    <t>460007********7220</t>
  </si>
  <si>
    <t>460005********7622</t>
  </si>
  <si>
    <t>460004********3620</t>
  </si>
  <si>
    <t>469007********4985</t>
  </si>
  <si>
    <t>230702********0520</t>
  </si>
  <si>
    <t>460004********3020</t>
  </si>
  <si>
    <t>530128********2124</t>
  </si>
  <si>
    <t>513822********0209</t>
  </si>
  <si>
    <t>460007********5362</t>
  </si>
  <si>
    <t>469026********6822</t>
  </si>
  <si>
    <t>460033********3225</t>
  </si>
  <si>
    <t>420322********0347</t>
  </si>
  <si>
    <t>469006********4424</t>
  </si>
  <si>
    <t>460006********0025</t>
  </si>
  <si>
    <t>469006********2026</t>
  </si>
  <si>
    <t>469023********0026</t>
  </si>
  <si>
    <t>431126********5024</t>
  </si>
  <si>
    <t>460027********2027</t>
  </si>
  <si>
    <t>511723********5320</t>
  </si>
  <si>
    <t>460033********3226</t>
  </si>
  <si>
    <t>469006********4620</t>
  </si>
  <si>
    <t>460028********2447</t>
  </si>
  <si>
    <t>620422********002X</t>
  </si>
  <si>
    <t>460105********0923</t>
  </si>
  <si>
    <t>460006********2323</t>
  </si>
  <si>
    <t>469021********1525</t>
  </si>
  <si>
    <t>460006********8745</t>
  </si>
  <si>
    <t>460006********6527</t>
  </si>
  <si>
    <t>513824********0021</t>
  </si>
  <si>
    <t>108-小学语文</t>
  </si>
  <si>
    <t>410502********0047</t>
  </si>
  <si>
    <t>610304********1310</t>
  </si>
  <si>
    <t>513022********6728</t>
  </si>
  <si>
    <t>421023********0728</t>
  </si>
  <si>
    <t>230702********0529</t>
  </si>
  <si>
    <t>460300********0620</t>
  </si>
  <si>
    <t>460033********3265</t>
  </si>
  <si>
    <t>632126********212X</t>
  </si>
  <si>
    <t>469024********3229</t>
  </si>
  <si>
    <t>140502********0027</t>
  </si>
  <si>
    <t>370682********4720</t>
  </si>
  <si>
    <t>410411********5520</t>
  </si>
  <si>
    <t>460006********2320</t>
  </si>
  <si>
    <t>469007********7228</t>
  </si>
  <si>
    <t>460005********7820</t>
  </si>
  <si>
    <t>330324********7100</t>
  </si>
  <si>
    <t>452123********2540</t>
  </si>
  <si>
    <t>460027********4449</t>
  </si>
  <si>
    <t>460006********3122</t>
  </si>
  <si>
    <t>460028********0023</t>
  </si>
  <si>
    <t>460007********5980</t>
  </si>
  <si>
    <t>460004********4020</t>
  </si>
  <si>
    <t>460006********682X</t>
  </si>
  <si>
    <t>430581********5024</t>
  </si>
  <si>
    <t>362302********0522</t>
  </si>
  <si>
    <t>460034********3026</t>
  </si>
  <si>
    <t>469024********122X</t>
  </si>
  <si>
    <t>130528********4825</t>
  </si>
  <si>
    <t>460103********1528</t>
  </si>
  <si>
    <t>340825********3217</t>
  </si>
  <si>
    <t>220621********2223</t>
  </si>
  <si>
    <t>460006********7824</t>
  </si>
  <si>
    <t>460003********2628</t>
  </si>
  <si>
    <t>460002********0521</t>
  </si>
  <si>
    <t>511325********1628</t>
  </si>
  <si>
    <t>500235********3223</t>
  </si>
  <si>
    <t>460104********122X</t>
  </si>
  <si>
    <t>411522********4528</t>
  </si>
  <si>
    <t>460005********4121</t>
  </si>
  <si>
    <t>469005********1717</t>
  </si>
  <si>
    <t>460006********0625</t>
  </si>
  <si>
    <t>460004********0820</t>
  </si>
  <si>
    <t>469025********512X</t>
  </si>
  <si>
    <t>460200********4245</t>
  </si>
  <si>
    <t>360721********5221</t>
  </si>
  <si>
    <t>530322********1080</t>
  </si>
  <si>
    <t>460004********082X</t>
  </si>
  <si>
    <t>460006********4626</t>
  </si>
  <si>
    <t>460028********1623</t>
  </si>
  <si>
    <t>469028********2748</t>
  </si>
  <si>
    <t>460025********0011</t>
  </si>
  <si>
    <t>420683********1827</t>
  </si>
  <si>
    <t>469007********8523</t>
  </si>
  <si>
    <t>460105********2722</t>
  </si>
  <si>
    <t>469024********0442</t>
  </si>
  <si>
    <t>620523********3208</t>
  </si>
  <si>
    <t>360502********1623</t>
  </si>
  <si>
    <t>511324********2361</t>
  </si>
  <si>
    <t>460006********4025</t>
  </si>
  <si>
    <t>460005********4848</t>
  </si>
  <si>
    <t>460200********0027</t>
  </si>
  <si>
    <t>469028********1527</t>
  </si>
  <si>
    <t>469021********1220</t>
  </si>
  <si>
    <t>460002********152X</t>
  </si>
  <si>
    <t>460030********0028</t>
  </si>
  <si>
    <t>460002********3428</t>
  </si>
  <si>
    <t>469005********3022</t>
  </si>
  <si>
    <t>460002********5421</t>
  </si>
  <si>
    <t>460006********1640</t>
  </si>
  <si>
    <t>460027********8502</t>
  </si>
  <si>
    <t>460103********1223</t>
  </si>
  <si>
    <t>460004********5225</t>
  </si>
  <si>
    <t>460027********1720</t>
  </si>
  <si>
    <t>460004********5428</t>
  </si>
  <si>
    <t>411628********5717</t>
  </si>
  <si>
    <t>469003********1722</t>
  </si>
  <si>
    <t>640102********2437</t>
  </si>
  <si>
    <t>469024********0027</t>
  </si>
  <si>
    <t>460006********2721</t>
  </si>
  <si>
    <t>460006********6224</t>
  </si>
  <si>
    <t>220322********1185</t>
  </si>
  <si>
    <t>150302********1525</t>
  </si>
  <si>
    <t>430421********2881</t>
  </si>
  <si>
    <t>460005********5123</t>
  </si>
  <si>
    <t>469023********2927</t>
  </si>
  <si>
    <t>620622********4821</t>
  </si>
  <si>
    <t>460006********0023</t>
  </si>
  <si>
    <t>360681********9018</t>
  </si>
  <si>
    <t>469007********4363</t>
  </si>
  <si>
    <t>460028********2448</t>
  </si>
  <si>
    <t>469023********1321</t>
  </si>
  <si>
    <t>230602********4029</t>
  </si>
  <si>
    <t>533522********1027</t>
  </si>
  <si>
    <t>460004********0021</t>
  </si>
  <si>
    <t>350627********0527</t>
  </si>
  <si>
    <t>469021********0041</t>
  </si>
  <si>
    <t>460002********3021</t>
  </si>
  <si>
    <t>430304********078X</t>
  </si>
  <si>
    <t>469027********3264</t>
  </si>
  <si>
    <t>469007********7224</t>
  </si>
  <si>
    <t>460103********1523</t>
  </si>
  <si>
    <t>460033********4480</t>
  </si>
  <si>
    <t>460007********6162</t>
  </si>
  <si>
    <t>469021********3645</t>
  </si>
  <si>
    <t>469007********4987</t>
  </si>
  <si>
    <t>632124********6543</t>
  </si>
  <si>
    <t>460004********262X</t>
  </si>
  <si>
    <t>460003********7420</t>
  </si>
  <si>
    <t>460005********3224</t>
  </si>
  <si>
    <t>460004********6421</t>
  </si>
  <si>
    <t>469002********3823</t>
  </si>
  <si>
    <t>341222********5268</t>
  </si>
  <si>
    <t>360981********5728</t>
  </si>
  <si>
    <t>460002********4624</t>
  </si>
  <si>
    <t>460006********7529</t>
  </si>
  <si>
    <t>532928********1564</t>
  </si>
  <si>
    <t>460200********2087</t>
  </si>
  <si>
    <t>220202********7228</t>
  </si>
  <si>
    <t>469024********006X</t>
  </si>
  <si>
    <t>460028********0045</t>
  </si>
  <si>
    <t>450324********6118</t>
  </si>
  <si>
    <t>342622********3778</t>
  </si>
  <si>
    <t>430482********0027</t>
  </si>
  <si>
    <t>341225********8962</t>
  </si>
  <si>
    <t>460006********3120</t>
  </si>
  <si>
    <t>469022********152X</t>
  </si>
  <si>
    <t>460005********0327</t>
  </si>
  <si>
    <t>220182********0628</t>
  </si>
  <si>
    <t>460034********0926</t>
  </si>
  <si>
    <t>460027********6221</t>
  </si>
  <si>
    <t>460028********4426</t>
  </si>
  <si>
    <t>445302********2126</t>
  </si>
  <si>
    <t>460006********0249</t>
  </si>
  <si>
    <t>620102********461X</t>
  </si>
  <si>
    <t>460026********2429</t>
  </si>
  <si>
    <t>469023********0022</t>
  </si>
  <si>
    <t>460004********2823</t>
  </si>
  <si>
    <t>230302********5025</t>
  </si>
  <si>
    <t>460006********5222</t>
  </si>
  <si>
    <t>452601********0920</t>
  </si>
  <si>
    <t>469024********0083</t>
  </si>
  <si>
    <t>460033********4800</t>
  </si>
  <si>
    <t>460007********2025</t>
  </si>
  <si>
    <t>469030********6527</t>
  </si>
  <si>
    <t>469003********6725</t>
  </si>
  <si>
    <t>460028********0846</t>
  </si>
  <si>
    <t>469005********5621</t>
  </si>
  <si>
    <t>440801********2020</t>
  </si>
  <si>
    <t>460006********1489</t>
  </si>
  <si>
    <t>460002********2521</t>
  </si>
  <si>
    <t>460033********1487</t>
  </si>
  <si>
    <t>469024********6025</t>
  </si>
  <si>
    <t>460004********2227</t>
  </si>
  <si>
    <t>460027********1723</t>
  </si>
  <si>
    <t>630104********102X</t>
  </si>
  <si>
    <t>460005********482X</t>
  </si>
  <si>
    <t>469027********7188</t>
  </si>
  <si>
    <t>360731********8923</t>
  </si>
  <si>
    <t>460003********3021</t>
  </si>
  <si>
    <t>460033********3889</t>
  </si>
  <si>
    <t>460031********5628</t>
  </si>
  <si>
    <t>460033********322X</t>
  </si>
  <si>
    <t>460005********1021</t>
  </si>
  <si>
    <t>469003********5640</t>
  </si>
  <si>
    <t>460002********5826</t>
  </si>
  <si>
    <t>460002********2212</t>
  </si>
  <si>
    <t>469007********5000</t>
  </si>
  <si>
    <t>460006********4446</t>
  </si>
  <si>
    <t>460026********0044</t>
  </si>
  <si>
    <t>460007********6167</t>
  </si>
  <si>
    <t>469028********0421</t>
  </si>
  <si>
    <t>142601********1039</t>
  </si>
  <si>
    <t>610628********0520</t>
  </si>
  <si>
    <t>460006********0429</t>
  </si>
  <si>
    <t>469024********1240</t>
  </si>
  <si>
    <t>469007********5369</t>
  </si>
  <si>
    <t>460036********0026</t>
  </si>
  <si>
    <t>460002********5824</t>
  </si>
  <si>
    <t>460006********4629</t>
  </si>
  <si>
    <t>469005********1021</t>
  </si>
  <si>
    <t>469027********3586</t>
  </si>
  <si>
    <t>220882********6025</t>
  </si>
  <si>
    <t>460027********0623</t>
  </si>
  <si>
    <t>460003********6629</t>
  </si>
  <si>
    <t>460006********0024</t>
  </si>
  <si>
    <t>532901********0024</t>
  </si>
  <si>
    <t>460004********3425</t>
  </si>
  <si>
    <t>652327********1828</t>
  </si>
  <si>
    <t>469005********3523</t>
  </si>
  <si>
    <t>460103********0022</t>
  </si>
  <si>
    <t>460005********5122</t>
  </si>
  <si>
    <t>460002********0324</t>
  </si>
  <si>
    <t>469002********2027</t>
  </si>
  <si>
    <t>469023********262X</t>
  </si>
  <si>
    <t>460003********2222</t>
  </si>
  <si>
    <t>460103********0926</t>
  </si>
  <si>
    <t>460007********0827</t>
  </si>
  <si>
    <t>460103********212X</t>
  </si>
  <si>
    <t>201-中学道法</t>
  </si>
  <si>
    <t>中学</t>
  </si>
  <si>
    <t>460028********5642</t>
  </si>
  <si>
    <t>460033********3244</t>
  </si>
  <si>
    <t>460031********5641</t>
  </si>
  <si>
    <t>460033********3281</t>
  </si>
  <si>
    <t>460006********8722</t>
  </si>
  <si>
    <t>469007********7621</t>
  </si>
  <si>
    <t>130402********3627</t>
  </si>
  <si>
    <t>460002********562X</t>
  </si>
  <si>
    <t>460003********4847</t>
  </si>
  <si>
    <t>460006********1629</t>
  </si>
  <si>
    <t>460108********5024</t>
  </si>
  <si>
    <t>469022********5120</t>
  </si>
  <si>
    <t>460004********1240</t>
  </si>
  <si>
    <t>460004********0229</t>
  </si>
  <si>
    <t>469024********6427</t>
  </si>
  <si>
    <t>460003********6628</t>
  </si>
  <si>
    <t>360481********0028</t>
  </si>
  <si>
    <t>460033********4186</t>
  </si>
  <si>
    <t>202-中学地理</t>
  </si>
  <si>
    <t>469003********5623</t>
  </si>
  <si>
    <t>460004********0020</t>
  </si>
  <si>
    <t>460003********3047</t>
  </si>
  <si>
    <t>460102********2727</t>
  </si>
  <si>
    <t>460031********0814</t>
  </si>
  <si>
    <t>511011********3207</t>
  </si>
  <si>
    <t>150203********3144</t>
  </si>
  <si>
    <t>460005********7428</t>
  </si>
  <si>
    <t>460004********0428</t>
  </si>
  <si>
    <t>460026********0021</t>
  </si>
  <si>
    <t>460025********2126</t>
  </si>
  <si>
    <t>469003********2424</t>
  </si>
  <si>
    <t>460104********1225</t>
  </si>
  <si>
    <t>460006********592X</t>
  </si>
  <si>
    <t>469006********4026</t>
  </si>
  <si>
    <t>460027********1727</t>
  </si>
  <si>
    <t>469024********2425</t>
  </si>
  <si>
    <t>460006********148X</t>
  </si>
  <si>
    <t>460102********2429</t>
  </si>
  <si>
    <t>460005********6226</t>
  </si>
  <si>
    <t>469003********7020</t>
  </si>
  <si>
    <t>469007********762X</t>
  </si>
  <si>
    <t>411381********3520</t>
  </si>
  <si>
    <t>372324********3223</t>
  </si>
  <si>
    <t>469022********2424</t>
  </si>
  <si>
    <t>460004********1017</t>
  </si>
  <si>
    <t>460102********2425</t>
  </si>
  <si>
    <t>460002********123X</t>
  </si>
  <si>
    <t>460003********0426</t>
  </si>
  <si>
    <t>469024********0865</t>
  </si>
  <si>
    <t>460200********0029</t>
  </si>
  <si>
    <t>431382********0102</t>
  </si>
  <si>
    <t>460103********3021</t>
  </si>
  <si>
    <t>469023********0648</t>
  </si>
  <si>
    <t>460003********2012</t>
  </si>
  <si>
    <t>460027********8510</t>
  </si>
  <si>
    <t>622826********0641</t>
  </si>
  <si>
    <t>460034********332X</t>
  </si>
  <si>
    <t>469002********6624</t>
  </si>
  <si>
    <t>460001********0716</t>
  </si>
  <si>
    <t>362201********2417</t>
  </si>
  <si>
    <t>460028********0461</t>
  </si>
  <si>
    <t>203-中学历史</t>
  </si>
  <si>
    <t>460003********2466</t>
  </si>
  <si>
    <t>460028********7621</t>
  </si>
  <si>
    <t>469003********6722</t>
  </si>
  <si>
    <t>441381********7422</t>
  </si>
  <si>
    <t>460104********0320</t>
  </si>
  <si>
    <t>460003********0612</t>
  </si>
  <si>
    <t>460200********188X</t>
  </si>
  <si>
    <t>460102********1523</t>
  </si>
  <si>
    <t>460103********0340</t>
  </si>
  <si>
    <t>452631********002X</t>
  </si>
  <si>
    <t>460006********8124</t>
  </si>
  <si>
    <t>430421********8586</t>
  </si>
  <si>
    <t>460104********0022</t>
  </si>
  <si>
    <t>230921********0221</t>
  </si>
  <si>
    <t>460004********5241</t>
  </si>
  <si>
    <t>460033********0027</t>
  </si>
  <si>
    <t>460035********0925</t>
  </si>
  <si>
    <t>450421********3527</t>
  </si>
  <si>
    <t>460200********5526</t>
  </si>
  <si>
    <t>460003********4812</t>
  </si>
  <si>
    <t>460006********1626</t>
  </si>
  <si>
    <t>460102********1817</t>
  </si>
  <si>
    <t>469002********6428</t>
  </si>
  <si>
    <t>511902********6225</t>
  </si>
  <si>
    <t>220112********2624</t>
  </si>
  <si>
    <t>460105********6220</t>
  </si>
  <si>
    <t>460103********0024</t>
  </si>
  <si>
    <t>469024********1622</t>
  </si>
  <si>
    <t>460107********2621</t>
  </si>
  <si>
    <t>211404********6040</t>
  </si>
  <si>
    <t>460031********6441</t>
  </si>
  <si>
    <t>204-中学美术</t>
  </si>
  <si>
    <t>232321********7519</t>
  </si>
  <si>
    <t>140106********2536</t>
  </si>
  <si>
    <t>430381********5022</t>
  </si>
  <si>
    <t>230225********0047</t>
  </si>
  <si>
    <t>460003********0211</t>
  </si>
  <si>
    <t>530624********216X</t>
  </si>
  <si>
    <t>130302********2248</t>
  </si>
  <si>
    <t>205-中学生物</t>
  </si>
  <si>
    <t>422802********6840</t>
  </si>
  <si>
    <t>460107********3022</t>
  </si>
  <si>
    <t>350628********0048</t>
  </si>
  <si>
    <t>412723********8646</t>
  </si>
  <si>
    <t>460026********4225</t>
  </si>
  <si>
    <t>469021********1222</t>
  </si>
  <si>
    <t>460003********6221</t>
  </si>
  <si>
    <t>410482********6725</t>
  </si>
  <si>
    <t>460102********2120</t>
  </si>
  <si>
    <t>469002********0525</t>
  </si>
  <si>
    <t>460007********5377</t>
  </si>
  <si>
    <t>460003********2027</t>
  </si>
  <si>
    <t>469003********2786</t>
  </si>
  <si>
    <t>460200********0975</t>
  </si>
  <si>
    <t>530324********1925</t>
  </si>
  <si>
    <t>460031********5221</t>
  </si>
  <si>
    <t>460006********8126</t>
  </si>
  <si>
    <t>460025********032X</t>
  </si>
  <si>
    <t>370283********4322</t>
  </si>
  <si>
    <t>469024********2021</t>
  </si>
  <si>
    <t>460105********751X</t>
  </si>
  <si>
    <t>469024********4428</t>
  </si>
  <si>
    <t>460004********4023</t>
  </si>
  <si>
    <t>460028********3223</t>
  </si>
  <si>
    <t>460004********5025</t>
  </si>
  <si>
    <t>460102********1526</t>
  </si>
  <si>
    <t>622726********1776</t>
  </si>
  <si>
    <t>460006********5226</t>
  </si>
  <si>
    <t>460004********3225</t>
  </si>
  <si>
    <t>460007********4362</t>
  </si>
  <si>
    <t>460005********4336</t>
  </si>
  <si>
    <t>460007********7210</t>
  </si>
  <si>
    <t>460107********0816</t>
  </si>
  <si>
    <t>460005********2122</t>
  </si>
  <si>
    <t>469021********0913</t>
  </si>
  <si>
    <t>460025********0911</t>
  </si>
  <si>
    <t>620403********0083</t>
  </si>
  <si>
    <t>460107********0023</t>
  </si>
  <si>
    <t>460006********4421</t>
  </si>
  <si>
    <t>460028********3623</t>
  </si>
  <si>
    <t>533524********2110</t>
  </si>
  <si>
    <t>460003********4028</t>
  </si>
  <si>
    <t>460034********0044</t>
  </si>
  <si>
    <t>511621********5662</t>
  </si>
  <si>
    <t>206-中学数学</t>
  </si>
  <si>
    <t>410482********5962</t>
  </si>
  <si>
    <t>460004********0817</t>
  </si>
  <si>
    <t>411322********0663</t>
  </si>
  <si>
    <t>510322********381X</t>
  </si>
  <si>
    <t>431102********1017</t>
  </si>
  <si>
    <t>460027********2925</t>
  </si>
  <si>
    <t>460200********0019</t>
  </si>
  <si>
    <t>422825********0625</t>
  </si>
  <si>
    <t>469024********5623</t>
  </si>
  <si>
    <t>411329********2528</t>
  </si>
  <si>
    <t>430203********3019</t>
  </si>
  <si>
    <t>130223********1125</t>
  </si>
  <si>
    <t>410703********2549</t>
  </si>
  <si>
    <t>362323********5428</t>
  </si>
  <si>
    <t>430426********0108</t>
  </si>
  <si>
    <t>460028********1226</t>
  </si>
  <si>
    <t>460031********0822</t>
  </si>
  <si>
    <t>460103********1268</t>
  </si>
  <si>
    <t>460105********7136</t>
  </si>
  <si>
    <t>460106********3829</t>
  </si>
  <si>
    <t>460022********3921</t>
  </si>
  <si>
    <t>469024********0040</t>
  </si>
  <si>
    <t>460003********6623</t>
  </si>
  <si>
    <t>522228********0067</t>
  </si>
  <si>
    <t>460003********3019</t>
  </si>
  <si>
    <t>612423********3222</t>
  </si>
  <si>
    <t>469003********2212</t>
  </si>
  <si>
    <t>130181********5744</t>
  </si>
  <si>
    <t>460028********6823</t>
  </si>
  <si>
    <t>500236********3792</t>
  </si>
  <si>
    <t>460103********1825</t>
  </si>
  <si>
    <t>460006********162X</t>
  </si>
  <si>
    <t>460004********0244</t>
  </si>
  <si>
    <t>460031********5216</t>
  </si>
  <si>
    <t>469022********0916</t>
  </si>
  <si>
    <t>460005********2728</t>
  </si>
  <si>
    <t>460006********4416</t>
  </si>
  <si>
    <t>460027********6229</t>
  </si>
  <si>
    <t>460026********2716</t>
  </si>
  <si>
    <t>460026********002X</t>
  </si>
  <si>
    <t>152131********4821</t>
  </si>
  <si>
    <t>207-中学体育</t>
  </si>
  <si>
    <t>231084********3543</t>
  </si>
  <si>
    <t>410311********1529</t>
  </si>
  <si>
    <t>340123********6511</t>
  </si>
  <si>
    <t>420302********1214</t>
  </si>
  <si>
    <t>460034********5037</t>
  </si>
  <si>
    <t>360722********1230</t>
  </si>
  <si>
    <t>350823********1036</t>
  </si>
  <si>
    <t>411081********157X</t>
  </si>
  <si>
    <t>460033********448X</t>
  </si>
  <si>
    <t>130221********3930</t>
  </si>
  <si>
    <t>460027********5715</t>
  </si>
  <si>
    <t>460003********7617</t>
  </si>
  <si>
    <t>510402********5114</t>
  </si>
  <si>
    <t>460004********3219</t>
  </si>
  <si>
    <t>362526********2012</t>
  </si>
  <si>
    <t>460003********3419</t>
  </si>
  <si>
    <t>410802********0038</t>
  </si>
  <si>
    <t>460033********3574</t>
  </si>
  <si>
    <t>142602********1534</t>
  </si>
  <si>
    <t>460006********061X</t>
  </si>
  <si>
    <t>208-中学信息技术</t>
  </si>
  <si>
    <t>460006********6822</t>
  </si>
  <si>
    <t>460027********0439</t>
  </si>
  <si>
    <t>460028********6828</t>
  </si>
  <si>
    <t>350881********0911</t>
  </si>
  <si>
    <t>511724********1011</t>
  </si>
  <si>
    <t>460027********7917</t>
  </si>
  <si>
    <t>460103********2742</t>
  </si>
  <si>
    <t>469021********3325</t>
  </si>
  <si>
    <t>420683********0341</t>
  </si>
  <si>
    <t>362326********6324</t>
  </si>
  <si>
    <t>460004********0220</t>
  </si>
  <si>
    <t>522327********1425</t>
  </si>
  <si>
    <t>460026********0943</t>
  </si>
  <si>
    <t>460107********0422</t>
  </si>
  <si>
    <t>469023********002X</t>
  </si>
  <si>
    <t>469024********0443</t>
  </si>
  <si>
    <t>469023********0621</t>
  </si>
  <si>
    <t>460006********3147</t>
  </si>
  <si>
    <t>460006********483X</t>
  </si>
  <si>
    <t>330501********7314</t>
  </si>
  <si>
    <t>460106********5013</t>
  </si>
  <si>
    <t>460103********0043</t>
  </si>
  <si>
    <t>460036********0024</t>
  </si>
  <si>
    <t>460002********0010</t>
  </si>
  <si>
    <t>410703********0516</t>
  </si>
  <si>
    <t>220284********5620</t>
  </si>
  <si>
    <t>610727********0329</t>
  </si>
  <si>
    <t>209-中学音乐</t>
  </si>
  <si>
    <t>410102********0169</t>
  </si>
  <si>
    <t>410304********0521</t>
  </si>
  <si>
    <t>360733********0028</t>
  </si>
  <si>
    <t>460004********3023</t>
  </si>
  <si>
    <t>500110********4020</t>
  </si>
  <si>
    <t>460003********0047</t>
  </si>
  <si>
    <t>460031********6810</t>
  </si>
  <si>
    <t>230882********4729</t>
  </si>
  <si>
    <t>460102********2449</t>
  </si>
  <si>
    <t>231102********0229</t>
  </si>
  <si>
    <t>210-中学英语</t>
  </si>
  <si>
    <t>432524********3243</t>
  </si>
  <si>
    <t>140602********5523</t>
  </si>
  <si>
    <t>460006********2923</t>
  </si>
  <si>
    <t>362321********0822</t>
  </si>
  <si>
    <t>220381********6228</t>
  </si>
  <si>
    <t>362201********0220</t>
  </si>
  <si>
    <t>362201********0420</t>
  </si>
  <si>
    <t>370681********6822</t>
  </si>
  <si>
    <t>411528********3062</t>
  </si>
  <si>
    <t>469023********5926</t>
  </si>
  <si>
    <t>522422********3248</t>
  </si>
  <si>
    <t>513824********672X</t>
  </si>
  <si>
    <t>530302********1800</t>
  </si>
  <si>
    <t>411323********6323</t>
  </si>
  <si>
    <t>432503********5665</t>
  </si>
  <si>
    <t>469006********2027</t>
  </si>
  <si>
    <t>460006********4023</t>
  </si>
  <si>
    <t>460103********1842</t>
  </si>
  <si>
    <t>360122********0049</t>
  </si>
  <si>
    <t>210521********0781</t>
  </si>
  <si>
    <t>460005********2725</t>
  </si>
  <si>
    <t>460005********6225</t>
  </si>
  <si>
    <t>460004********0426</t>
  </si>
  <si>
    <t>460105********4510</t>
  </si>
  <si>
    <t>440882********0032</t>
  </si>
  <si>
    <t>460006********7229</t>
  </si>
  <si>
    <t>460003********3228</t>
  </si>
  <si>
    <t>469007********7645</t>
  </si>
  <si>
    <t>460106********3821</t>
  </si>
  <si>
    <t>460002********1026</t>
  </si>
  <si>
    <t>460003********0221</t>
  </si>
  <si>
    <t>431127********6744</t>
  </si>
  <si>
    <t>460031********0021</t>
  </si>
  <si>
    <t>340521********2014</t>
  </si>
  <si>
    <t>469003********8428</t>
  </si>
  <si>
    <t>460102********0928</t>
  </si>
  <si>
    <t>460033********5783</t>
  </si>
  <si>
    <t>469007********4967</t>
  </si>
  <si>
    <t>460006********4627</t>
  </si>
  <si>
    <t>460025********0024</t>
  </si>
  <si>
    <t>460108********322X</t>
  </si>
  <si>
    <t>362424********542X</t>
  </si>
  <si>
    <t>460027********3426</t>
  </si>
  <si>
    <t>450331********3621</t>
  </si>
  <si>
    <t>350823********2621</t>
  </si>
  <si>
    <t>211322********1519</t>
  </si>
  <si>
    <t>469026********0047</t>
  </si>
  <si>
    <t>460028********0026</t>
  </si>
  <si>
    <t>522322********0821</t>
  </si>
  <si>
    <t>460034********5822</t>
  </si>
  <si>
    <t>460028********0822</t>
  </si>
  <si>
    <t>460002********0529</t>
  </si>
  <si>
    <t>460007********7627</t>
  </si>
  <si>
    <t>460007********5366</t>
  </si>
  <si>
    <t>460004********1229</t>
  </si>
  <si>
    <t>460107********2628</t>
  </si>
  <si>
    <t>460003********3425</t>
  </si>
  <si>
    <t>469023********378X</t>
  </si>
  <si>
    <t>460026********1224</t>
  </si>
  <si>
    <t>411329********6783</t>
  </si>
  <si>
    <t>469007********5367</t>
  </si>
  <si>
    <t>460104********062X</t>
  </si>
  <si>
    <t>460028********6822</t>
  </si>
  <si>
    <t>460006********4844</t>
  </si>
  <si>
    <t>460004********0634</t>
  </si>
  <si>
    <t>469024********0044</t>
  </si>
  <si>
    <t>460002********4928</t>
  </si>
  <si>
    <t>420682********1028</t>
  </si>
  <si>
    <t>421022********0340</t>
  </si>
  <si>
    <t>460007********4369</t>
  </si>
  <si>
    <t>460006********6821</t>
  </si>
  <si>
    <t>469006********232X</t>
  </si>
  <si>
    <t>460103********2121</t>
  </si>
  <si>
    <t>460005********1920</t>
  </si>
  <si>
    <t>460002********3820</t>
  </si>
  <si>
    <t>460006********3127</t>
  </si>
  <si>
    <t>141031********002X</t>
  </si>
  <si>
    <t>460026********0623</t>
  </si>
  <si>
    <t>460027********7028</t>
  </si>
  <si>
    <t>360124********4829</t>
  </si>
  <si>
    <t>421024********2528</t>
  </si>
  <si>
    <t>460028********2824</t>
  </si>
  <si>
    <t>211-中学语文</t>
  </si>
  <si>
    <t>460002********6220</t>
  </si>
  <si>
    <t>620402********0045</t>
  </si>
  <si>
    <t>362323********4227</t>
  </si>
  <si>
    <t>500223********194X</t>
  </si>
  <si>
    <t>530402********1228</t>
  </si>
  <si>
    <t>460033********3220</t>
  </si>
  <si>
    <t>460003********2429</t>
  </si>
  <si>
    <t>620103********1927</t>
  </si>
  <si>
    <t>469027********4503</t>
  </si>
  <si>
    <t>460027********1725</t>
  </si>
  <si>
    <t>469003********2413</t>
  </si>
  <si>
    <t>460103********1211</t>
  </si>
  <si>
    <t>460005********5124</t>
  </si>
  <si>
    <t>342523********0040</t>
  </si>
  <si>
    <t>430527********5144</t>
  </si>
  <si>
    <t>450902********0028</t>
  </si>
  <si>
    <t>460003********2824</t>
  </si>
  <si>
    <t>460002********582X</t>
  </si>
  <si>
    <t>469003********5026</t>
  </si>
  <si>
    <t>460006********2326</t>
  </si>
  <si>
    <t>469028********3622</t>
  </si>
  <si>
    <t>469024********602X</t>
  </si>
  <si>
    <t>460103********1828</t>
  </si>
  <si>
    <t>370683********2215</t>
  </si>
  <si>
    <t>460031********5229</t>
  </si>
  <si>
    <t>511302********2825</t>
  </si>
  <si>
    <t>412824********3556</t>
  </si>
  <si>
    <t>460007********6160</t>
  </si>
  <si>
    <t>510521********2541</t>
  </si>
  <si>
    <t>460033********004X</t>
  </si>
  <si>
    <t>460003********4624</t>
  </si>
  <si>
    <t>420581********0031</t>
  </si>
  <si>
    <t>460104********0349</t>
  </si>
  <si>
    <t>341281********0079</t>
  </si>
  <si>
    <t>460025********2727</t>
  </si>
  <si>
    <t>460006********0628</t>
  </si>
  <si>
    <t>370403********7227</t>
  </si>
  <si>
    <t>150802********5324</t>
  </si>
  <si>
    <t>460103********0028</t>
  </si>
  <si>
    <t>411381********4590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</si>
</sst>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5"/>
  <sheetViews>
    <sheetView tabSelected="1" zoomScale="85" zoomScaleNormal="85" workbookViewId="0">
      <selection activeCell="J3" sqref="J3"/>
    </sheetView>
  </sheetViews>
  <sheetFormatPr defaultColWidth="9" defaultRowHeight="14.1" outlineLevelCol="7"/>
  <cols>
    <col min="1" max="1" width="12.7117117117117" style="1" customWidth="1"/>
    <col min="2" max="2" width="20.8018018018018" style="1" customWidth="1"/>
    <col min="3" max="3" width="17.4324324324324" style="1" customWidth="1"/>
    <col min="4" max="4" width="12.8108108108108" style="1" customWidth="1"/>
    <col min="5" max="5" width="25.7927927927928" style="1" customWidth="1"/>
    <col min="6" max="6" width="12.8108108108108" style="1" customWidth="1"/>
    <col min="7" max="7" width="15.7927927927928" style="1" customWidth="1"/>
    <col min="8" max="8" width="20.4324324324324" style="1" customWidth="1"/>
    <col min="9" max="16384" width="9" style="1"/>
  </cols>
  <sheetData>
    <row r="1" ht="7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4.9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.95" customHeight="1" spans="1:8">
      <c r="A3" s="5">
        <v>1</v>
      </c>
      <c r="B3" s="5" t="s">
        <v>9</v>
      </c>
      <c r="C3" s="5" t="s">
        <v>10</v>
      </c>
      <c r="D3" s="5" t="str">
        <f>"王一金"</f>
        <v>王一金</v>
      </c>
      <c r="E3" s="5" t="s">
        <v>11</v>
      </c>
      <c r="F3" s="5">
        <v>81</v>
      </c>
      <c r="G3" s="5">
        <v>1</v>
      </c>
      <c r="H3" s="5" t="s">
        <v>12</v>
      </c>
    </row>
    <row r="4" ht="24.95" customHeight="1" spans="1:8">
      <c r="A4" s="5">
        <v>2</v>
      </c>
      <c r="B4" s="5" t="s">
        <v>9</v>
      </c>
      <c r="C4" s="5" t="s">
        <v>10</v>
      </c>
      <c r="D4" s="5" t="str">
        <f>"吴倩"</f>
        <v>吴倩</v>
      </c>
      <c r="E4" s="5" t="s">
        <v>13</v>
      </c>
      <c r="F4" s="5">
        <v>79</v>
      </c>
      <c r="G4" s="5">
        <v>2</v>
      </c>
      <c r="H4" s="5" t="s">
        <v>12</v>
      </c>
    </row>
    <row r="5" ht="24.95" customHeight="1" spans="1:8">
      <c r="A5" s="5">
        <v>3</v>
      </c>
      <c r="B5" s="5" t="s">
        <v>9</v>
      </c>
      <c r="C5" s="5" t="s">
        <v>10</v>
      </c>
      <c r="D5" s="5" t="str">
        <f>"姜雨卓"</f>
        <v>姜雨卓</v>
      </c>
      <c r="E5" s="5" t="s">
        <v>14</v>
      </c>
      <c r="F5" s="5">
        <v>77</v>
      </c>
      <c r="G5" s="5">
        <v>3</v>
      </c>
      <c r="H5" s="5" t="s">
        <v>12</v>
      </c>
    </row>
    <row r="6" ht="24.95" customHeight="1" spans="1:8">
      <c r="A6" s="5">
        <v>4</v>
      </c>
      <c r="B6" s="5" t="s">
        <v>9</v>
      </c>
      <c r="C6" s="5" t="s">
        <v>10</v>
      </c>
      <c r="D6" s="5" t="str">
        <f>"陈立栋"</f>
        <v>陈立栋</v>
      </c>
      <c r="E6" s="5" t="s">
        <v>15</v>
      </c>
      <c r="F6" s="5">
        <v>76</v>
      </c>
      <c r="G6" s="5">
        <v>4</v>
      </c>
      <c r="H6" s="5" t="s">
        <v>12</v>
      </c>
    </row>
    <row r="7" ht="24.95" customHeight="1" spans="1:8">
      <c r="A7" s="5">
        <v>5</v>
      </c>
      <c r="B7" s="5" t="s">
        <v>9</v>
      </c>
      <c r="C7" s="5" t="s">
        <v>10</v>
      </c>
      <c r="D7" s="5" t="str">
        <f>"邢妮雅"</f>
        <v>邢妮雅</v>
      </c>
      <c r="E7" s="5" t="s">
        <v>16</v>
      </c>
      <c r="F7" s="5">
        <v>75</v>
      </c>
      <c r="G7" s="5">
        <v>5</v>
      </c>
      <c r="H7" s="5" t="s">
        <v>12</v>
      </c>
    </row>
    <row r="8" ht="24.95" customHeight="1" spans="1:8">
      <c r="A8" s="5">
        <v>6</v>
      </c>
      <c r="B8" s="5" t="s">
        <v>9</v>
      </c>
      <c r="C8" s="5" t="s">
        <v>10</v>
      </c>
      <c r="D8" s="5" t="str">
        <f>"符桃英"</f>
        <v>符桃英</v>
      </c>
      <c r="E8" s="5" t="s">
        <v>17</v>
      </c>
      <c r="F8" s="5">
        <v>74</v>
      </c>
      <c r="G8" s="5">
        <v>6</v>
      </c>
      <c r="H8" s="5" t="s">
        <v>12</v>
      </c>
    </row>
    <row r="9" ht="24.95" customHeight="1" spans="1:8">
      <c r="A9" s="5">
        <v>7</v>
      </c>
      <c r="B9" s="5" t="s">
        <v>9</v>
      </c>
      <c r="C9" s="5" t="s">
        <v>10</v>
      </c>
      <c r="D9" s="5" t="str">
        <f>"李茵"</f>
        <v>李茵</v>
      </c>
      <c r="E9" s="5" t="s">
        <v>18</v>
      </c>
      <c r="F9" s="5">
        <v>72</v>
      </c>
      <c r="G9" s="5">
        <v>7</v>
      </c>
      <c r="H9" s="5"/>
    </row>
    <row r="10" ht="24.95" customHeight="1" spans="1:8">
      <c r="A10" s="5">
        <v>8</v>
      </c>
      <c r="B10" s="5" t="s">
        <v>9</v>
      </c>
      <c r="C10" s="5" t="s">
        <v>10</v>
      </c>
      <c r="D10" s="5" t="str">
        <f>"罗佩琳"</f>
        <v>罗佩琳</v>
      </c>
      <c r="E10" s="5" t="s">
        <v>19</v>
      </c>
      <c r="F10" s="5">
        <v>69</v>
      </c>
      <c r="G10" s="5">
        <v>8</v>
      </c>
      <c r="H10" s="5"/>
    </row>
    <row r="11" ht="24.95" customHeight="1" spans="1:8">
      <c r="A11" s="5">
        <v>9</v>
      </c>
      <c r="B11" s="5" t="s">
        <v>9</v>
      </c>
      <c r="C11" s="5" t="s">
        <v>10</v>
      </c>
      <c r="D11" s="5" t="str">
        <f>"符素怡"</f>
        <v>符素怡</v>
      </c>
      <c r="E11" s="5" t="s">
        <v>20</v>
      </c>
      <c r="F11" s="5">
        <v>67</v>
      </c>
      <c r="G11" s="5">
        <v>9</v>
      </c>
      <c r="H11" s="5"/>
    </row>
    <row r="12" ht="24.95" customHeight="1" spans="1:8">
      <c r="A12" s="5">
        <v>10</v>
      </c>
      <c r="B12" s="5" t="s">
        <v>9</v>
      </c>
      <c r="C12" s="5" t="s">
        <v>10</v>
      </c>
      <c r="D12" s="5" t="str">
        <f>"焦宇"</f>
        <v>焦宇</v>
      </c>
      <c r="E12" s="5" t="s">
        <v>21</v>
      </c>
      <c r="F12" s="5">
        <v>63</v>
      </c>
      <c r="G12" s="5">
        <v>10</v>
      </c>
      <c r="H12" s="5"/>
    </row>
    <row r="13" ht="24.95" customHeight="1" spans="1:8">
      <c r="A13" s="5">
        <v>11</v>
      </c>
      <c r="B13" s="5" t="s">
        <v>9</v>
      </c>
      <c r="C13" s="5" t="s">
        <v>10</v>
      </c>
      <c r="D13" s="5" t="str">
        <f>"陈佳欣"</f>
        <v>陈佳欣</v>
      </c>
      <c r="E13" s="5" t="s">
        <v>22</v>
      </c>
      <c r="F13" s="5">
        <v>0</v>
      </c>
      <c r="G13" s="5">
        <v>11</v>
      </c>
      <c r="H13" s="5" t="s">
        <v>23</v>
      </c>
    </row>
    <row r="14" ht="24.95" customHeight="1" spans="1:8">
      <c r="A14" s="5">
        <v>12</v>
      </c>
      <c r="B14" s="5" t="s">
        <v>9</v>
      </c>
      <c r="C14" s="5" t="s">
        <v>10</v>
      </c>
      <c r="D14" s="5" t="str">
        <f>"冼小蕾"</f>
        <v>冼小蕾</v>
      </c>
      <c r="E14" s="5" t="s">
        <v>24</v>
      </c>
      <c r="F14" s="5">
        <v>0</v>
      </c>
      <c r="G14" s="5">
        <v>11</v>
      </c>
      <c r="H14" s="5" t="s">
        <v>23</v>
      </c>
    </row>
    <row r="15" ht="24.95" customHeight="1" spans="1:8">
      <c r="A15" s="5">
        <v>13</v>
      </c>
      <c r="B15" s="5" t="s">
        <v>9</v>
      </c>
      <c r="C15" s="5" t="s">
        <v>10</v>
      </c>
      <c r="D15" s="5" t="str">
        <f>"林惠女"</f>
        <v>林惠女</v>
      </c>
      <c r="E15" s="5" t="s">
        <v>25</v>
      </c>
      <c r="F15" s="5">
        <v>0</v>
      </c>
      <c r="G15" s="5">
        <v>11</v>
      </c>
      <c r="H15" s="5" t="s">
        <v>23</v>
      </c>
    </row>
    <row r="16" ht="24.95" customHeight="1" spans="1:8">
      <c r="A16" s="5">
        <v>14</v>
      </c>
      <c r="B16" s="5" t="s">
        <v>9</v>
      </c>
      <c r="C16" s="5" t="s">
        <v>10</v>
      </c>
      <c r="D16" s="5" t="str">
        <f>"陈克鸥"</f>
        <v>陈克鸥</v>
      </c>
      <c r="E16" s="5" t="s">
        <v>26</v>
      </c>
      <c r="F16" s="5">
        <v>0</v>
      </c>
      <c r="G16" s="5">
        <v>11</v>
      </c>
      <c r="H16" s="5" t="s">
        <v>23</v>
      </c>
    </row>
    <row r="17" ht="24.95" customHeight="1" spans="1:8">
      <c r="A17" s="5">
        <v>15</v>
      </c>
      <c r="B17" s="5" t="s">
        <v>9</v>
      </c>
      <c r="C17" s="5" t="s">
        <v>10</v>
      </c>
      <c r="D17" s="5" t="str">
        <f>"张春茹"</f>
        <v>张春茹</v>
      </c>
      <c r="E17" s="5" t="s">
        <v>27</v>
      </c>
      <c r="F17" s="5">
        <v>0</v>
      </c>
      <c r="G17" s="5">
        <v>11</v>
      </c>
      <c r="H17" s="5" t="s">
        <v>23</v>
      </c>
    </row>
    <row r="18" ht="24.95" customHeight="1" spans="1:8">
      <c r="A18" s="5">
        <v>16</v>
      </c>
      <c r="B18" s="5" t="s">
        <v>9</v>
      </c>
      <c r="C18" s="5" t="s">
        <v>10</v>
      </c>
      <c r="D18" s="5" t="str">
        <f>"林思阳"</f>
        <v>林思阳</v>
      </c>
      <c r="E18" s="5" t="s">
        <v>28</v>
      </c>
      <c r="F18" s="5">
        <v>0</v>
      </c>
      <c r="G18" s="5">
        <v>11</v>
      </c>
      <c r="H18" s="5" t="s">
        <v>23</v>
      </c>
    </row>
    <row r="19" ht="24.95" customHeight="1" spans="1:8">
      <c r="A19" s="5">
        <v>17</v>
      </c>
      <c r="B19" s="5" t="s">
        <v>29</v>
      </c>
      <c r="C19" s="5" t="s">
        <v>10</v>
      </c>
      <c r="D19" s="5" t="str">
        <f>"王倩"</f>
        <v>王倩</v>
      </c>
      <c r="E19" s="5" t="s">
        <v>30</v>
      </c>
      <c r="F19" s="5">
        <v>76</v>
      </c>
      <c r="G19" s="5">
        <v>1</v>
      </c>
      <c r="H19" s="5" t="s">
        <v>12</v>
      </c>
    </row>
    <row r="20" ht="24.95" customHeight="1" spans="1:8">
      <c r="A20" s="5">
        <v>18</v>
      </c>
      <c r="B20" s="5" t="s">
        <v>29</v>
      </c>
      <c r="C20" s="5" t="s">
        <v>10</v>
      </c>
      <c r="D20" s="5" t="str">
        <f>"李萍"</f>
        <v>李萍</v>
      </c>
      <c r="E20" s="5" t="s">
        <v>31</v>
      </c>
      <c r="F20" s="5">
        <v>73</v>
      </c>
      <c r="G20" s="5">
        <v>2</v>
      </c>
      <c r="H20" s="5" t="s">
        <v>12</v>
      </c>
    </row>
    <row r="21" ht="24.95" customHeight="1" spans="1:8">
      <c r="A21" s="5">
        <v>19</v>
      </c>
      <c r="B21" s="5" t="s">
        <v>29</v>
      </c>
      <c r="C21" s="5" t="s">
        <v>10</v>
      </c>
      <c r="D21" s="5" t="str">
        <f>"何怡"</f>
        <v>何怡</v>
      </c>
      <c r="E21" s="5" t="s">
        <v>32</v>
      </c>
      <c r="F21" s="5">
        <v>73</v>
      </c>
      <c r="G21" s="5">
        <v>2</v>
      </c>
      <c r="H21" s="5" t="s">
        <v>12</v>
      </c>
    </row>
    <row r="22" ht="24.95" customHeight="1" spans="1:8">
      <c r="A22" s="5">
        <v>20</v>
      </c>
      <c r="B22" s="5" t="s">
        <v>29</v>
      </c>
      <c r="C22" s="5" t="s">
        <v>10</v>
      </c>
      <c r="D22" s="5" t="str">
        <f>"张海虹"</f>
        <v>张海虹</v>
      </c>
      <c r="E22" s="5" t="s">
        <v>33</v>
      </c>
      <c r="F22" s="5">
        <v>71</v>
      </c>
      <c r="G22" s="5">
        <v>4</v>
      </c>
      <c r="H22" s="5" t="s">
        <v>12</v>
      </c>
    </row>
    <row r="23" ht="24.95" customHeight="1" spans="1:8">
      <c r="A23" s="5">
        <v>21</v>
      </c>
      <c r="B23" s="5" t="s">
        <v>29</v>
      </c>
      <c r="C23" s="5" t="s">
        <v>10</v>
      </c>
      <c r="D23" s="5" t="str">
        <f>"宫秀秀"</f>
        <v>宫秀秀</v>
      </c>
      <c r="E23" s="5" t="s">
        <v>34</v>
      </c>
      <c r="F23" s="5">
        <v>71</v>
      </c>
      <c r="G23" s="5">
        <v>4</v>
      </c>
      <c r="H23" s="5" t="s">
        <v>12</v>
      </c>
    </row>
    <row r="24" ht="24.95" customHeight="1" spans="1:8">
      <c r="A24" s="5">
        <v>22</v>
      </c>
      <c r="B24" s="5" t="s">
        <v>29</v>
      </c>
      <c r="C24" s="5" t="s">
        <v>10</v>
      </c>
      <c r="D24" s="5" t="str">
        <f>"吴虹燕"</f>
        <v>吴虹燕</v>
      </c>
      <c r="E24" s="5" t="s">
        <v>35</v>
      </c>
      <c r="F24" s="5">
        <v>71</v>
      </c>
      <c r="G24" s="5">
        <v>4</v>
      </c>
      <c r="H24" s="5" t="s">
        <v>12</v>
      </c>
    </row>
    <row r="25" ht="24.95" customHeight="1" spans="1:8">
      <c r="A25" s="5">
        <v>23</v>
      </c>
      <c r="B25" s="5" t="s">
        <v>29</v>
      </c>
      <c r="C25" s="5" t="s">
        <v>10</v>
      </c>
      <c r="D25" s="5" t="str">
        <f>"孙嘉"</f>
        <v>孙嘉</v>
      </c>
      <c r="E25" s="5" t="s">
        <v>36</v>
      </c>
      <c r="F25" s="5">
        <v>70</v>
      </c>
      <c r="G25" s="5">
        <v>7</v>
      </c>
      <c r="H25" s="5"/>
    </row>
    <row r="26" ht="24.95" customHeight="1" spans="1:8">
      <c r="A26" s="5">
        <v>24</v>
      </c>
      <c r="B26" s="5" t="s">
        <v>29</v>
      </c>
      <c r="C26" s="5" t="s">
        <v>10</v>
      </c>
      <c r="D26" s="5" t="str">
        <f>"张爱"</f>
        <v>张爱</v>
      </c>
      <c r="E26" s="5" t="s">
        <v>37</v>
      </c>
      <c r="F26" s="5">
        <v>70</v>
      </c>
      <c r="G26" s="5">
        <v>7</v>
      </c>
      <c r="H26" s="5"/>
    </row>
    <row r="27" ht="24.95" customHeight="1" spans="1:8">
      <c r="A27" s="5">
        <v>25</v>
      </c>
      <c r="B27" s="5" t="s">
        <v>29</v>
      </c>
      <c r="C27" s="5" t="s">
        <v>10</v>
      </c>
      <c r="D27" s="5" t="str">
        <f>"吴凤英"</f>
        <v>吴凤英</v>
      </c>
      <c r="E27" s="5" t="s">
        <v>38</v>
      </c>
      <c r="F27" s="5">
        <v>70</v>
      </c>
      <c r="G27" s="5">
        <v>7</v>
      </c>
      <c r="H27" s="5"/>
    </row>
    <row r="28" ht="24.95" customHeight="1" spans="1:8">
      <c r="A28" s="5">
        <v>26</v>
      </c>
      <c r="B28" s="5" t="s">
        <v>29</v>
      </c>
      <c r="C28" s="5" t="s">
        <v>10</v>
      </c>
      <c r="D28" s="5" t="str">
        <f>"张元馨"</f>
        <v>张元馨</v>
      </c>
      <c r="E28" s="5" t="s">
        <v>39</v>
      </c>
      <c r="F28" s="5">
        <v>70</v>
      </c>
      <c r="G28" s="5">
        <v>7</v>
      </c>
      <c r="H28" s="5"/>
    </row>
    <row r="29" ht="24.95" customHeight="1" spans="1:8">
      <c r="A29" s="5">
        <v>27</v>
      </c>
      <c r="B29" s="5" t="s">
        <v>29</v>
      </c>
      <c r="C29" s="5" t="s">
        <v>10</v>
      </c>
      <c r="D29" s="5" t="str">
        <f>"李伟"</f>
        <v>李伟</v>
      </c>
      <c r="E29" s="5" t="s">
        <v>40</v>
      </c>
      <c r="F29" s="5">
        <v>69</v>
      </c>
      <c r="G29" s="5">
        <v>11</v>
      </c>
      <c r="H29" s="5"/>
    </row>
    <row r="30" ht="24.95" customHeight="1" spans="1:8">
      <c r="A30" s="5">
        <v>28</v>
      </c>
      <c r="B30" s="5" t="s">
        <v>29</v>
      </c>
      <c r="C30" s="5" t="s">
        <v>10</v>
      </c>
      <c r="D30" s="5" t="str">
        <f>"莫冬兰"</f>
        <v>莫冬兰</v>
      </c>
      <c r="E30" s="5" t="s">
        <v>41</v>
      </c>
      <c r="F30" s="5">
        <v>69</v>
      </c>
      <c r="G30" s="5">
        <v>11</v>
      </c>
      <c r="H30" s="5"/>
    </row>
    <row r="31" ht="24.95" customHeight="1" spans="1:8">
      <c r="A31" s="5">
        <v>29</v>
      </c>
      <c r="B31" s="5" t="s">
        <v>29</v>
      </c>
      <c r="C31" s="5" t="s">
        <v>10</v>
      </c>
      <c r="D31" s="5" t="str">
        <f>"罗张芬"</f>
        <v>罗张芬</v>
      </c>
      <c r="E31" s="5" t="s">
        <v>42</v>
      </c>
      <c r="F31" s="5">
        <v>68</v>
      </c>
      <c r="G31" s="5">
        <v>13</v>
      </c>
      <c r="H31" s="5"/>
    </row>
    <row r="32" ht="24.95" customHeight="1" spans="1:8">
      <c r="A32" s="5">
        <v>30</v>
      </c>
      <c r="B32" s="5" t="s">
        <v>29</v>
      </c>
      <c r="C32" s="5" t="s">
        <v>10</v>
      </c>
      <c r="D32" s="5" t="str">
        <f>"林兰宇"</f>
        <v>林兰宇</v>
      </c>
      <c r="E32" s="5" t="s">
        <v>43</v>
      </c>
      <c r="F32" s="5">
        <v>66</v>
      </c>
      <c r="G32" s="5">
        <v>14</v>
      </c>
      <c r="H32" s="5"/>
    </row>
    <row r="33" ht="24.95" customHeight="1" spans="1:8">
      <c r="A33" s="5">
        <v>31</v>
      </c>
      <c r="B33" s="5" t="s">
        <v>29</v>
      </c>
      <c r="C33" s="5" t="s">
        <v>10</v>
      </c>
      <c r="D33" s="5" t="str">
        <f>"莫姜莹"</f>
        <v>莫姜莹</v>
      </c>
      <c r="E33" s="5" t="s">
        <v>44</v>
      </c>
      <c r="F33" s="5">
        <v>66</v>
      </c>
      <c r="G33" s="5">
        <v>14</v>
      </c>
      <c r="H33" s="5"/>
    </row>
    <row r="34" ht="24.95" customHeight="1" spans="1:8">
      <c r="A34" s="5">
        <v>32</v>
      </c>
      <c r="B34" s="5" t="s">
        <v>29</v>
      </c>
      <c r="C34" s="5" t="s">
        <v>10</v>
      </c>
      <c r="D34" s="5" t="str">
        <f>"黄舒雨"</f>
        <v>黄舒雨</v>
      </c>
      <c r="E34" s="5" t="s">
        <v>45</v>
      </c>
      <c r="F34" s="5">
        <v>66</v>
      </c>
      <c r="G34" s="5">
        <v>14</v>
      </c>
      <c r="H34" s="5"/>
    </row>
    <row r="35" ht="24.95" customHeight="1" spans="1:8">
      <c r="A35" s="5">
        <v>33</v>
      </c>
      <c r="B35" s="5" t="s">
        <v>29</v>
      </c>
      <c r="C35" s="5" t="s">
        <v>10</v>
      </c>
      <c r="D35" s="5" t="str">
        <f>"奚晗"</f>
        <v>奚晗</v>
      </c>
      <c r="E35" s="5" t="s">
        <v>46</v>
      </c>
      <c r="F35" s="5">
        <v>64</v>
      </c>
      <c r="G35" s="5">
        <v>17</v>
      </c>
      <c r="H35" s="5"/>
    </row>
    <row r="36" ht="24.95" customHeight="1" spans="1:8">
      <c r="A36" s="5">
        <v>34</v>
      </c>
      <c r="B36" s="5" t="s">
        <v>29</v>
      </c>
      <c r="C36" s="5" t="s">
        <v>10</v>
      </c>
      <c r="D36" s="5" t="str">
        <f>"李海星"</f>
        <v>李海星</v>
      </c>
      <c r="E36" s="5" t="s">
        <v>47</v>
      </c>
      <c r="F36" s="5">
        <v>63</v>
      </c>
      <c r="G36" s="5">
        <v>18</v>
      </c>
      <c r="H36" s="5"/>
    </row>
    <row r="37" ht="24.95" customHeight="1" spans="1:8">
      <c r="A37" s="5">
        <v>35</v>
      </c>
      <c r="B37" s="5" t="s">
        <v>29</v>
      </c>
      <c r="C37" s="5" t="s">
        <v>10</v>
      </c>
      <c r="D37" s="5" t="str">
        <f>"董小琴"</f>
        <v>董小琴</v>
      </c>
      <c r="E37" s="5" t="s">
        <v>48</v>
      </c>
      <c r="F37" s="5">
        <v>63</v>
      </c>
      <c r="G37" s="5">
        <v>18</v>
      </c>
      <c r="H37" s="5"/>
    </row>
    <row r="38" ht="24.95" customHeight="1" spans="1:8">
      <c r="A38" s="5">
        <v>36</v>
      </c>
      <c r="B38" s="5" t="s">
        <v>29</v>
      </c>
      <c r="C38" s="5" t="s">
        <v>10</v>
      </c>
      <c r="D38" s="5" t="str">
        <f>"杜雪怡"</f>
        <v>杜雪怡</v>
      </c>
      <c r="E38" s="5" t="s">
        <v>49</v>
      </c>
      <c r="F38" s="5">
        <v>63</v>
      </c>
      <c r="G38" s="5">
        <v>18</v>
      </c>
      <c r="H38" s="5"/>
    </row>
    <row r="39" ht="24.95" customHeight="1" spans="1:8">
      <c r="A39" s="5">
        <v>37</v>
      </c>
      <c r="B39" s="5" t="s">
        <v>29</v>
      </c>
      <c r="C39" s="5" t="s">
        <v>10</v>
      </c>
      <c r="D39" s="5" t="str">
        <f>"纪顺师"</f>
        <v>纪顺师</v>
      </c>
      <c r="E39" s="5" t="s">
        <v>50</v>
      </c>
      <c r="F39" s="5">
        <v>61</v>
      </c>
      <c r="G39" s="5">
        <v>21</v>
      </c>
      <c r="H39" s="5"/>
    </row>
    <row r="40" ht="24.95" customHeight="1" spans="1:8">
      <c r="A40" s="5">
        <v>38</v>
      </c>
      <c r="B40" s="5" t="s">
        <v>29</v>
      </c>
      <c r="C40" s="5" t="s">
        <v>10</v>
      </c>
      <c r="D40" s="5" t="str">
        <f>"杜海恋"</f>
        <v>杜海恋</v>
      </c>
      <c r="E40" s="5" t="s">
        <v>51</v>
      </c>
      <c r="F40" s="5">
        <v>61</v>
      </c>
      <c r="G40" s="5">
        <v>21</v>
      </c>
      <c r="H40" s="5"/>
    </row>
    <row r="41" ht="24.95" customHeight="1" spans="1:8">
      <c r="A41" s="5">
        <v>39</v>
      </c>
      <c r="B41" s="5" t="s">
        <v>29</v>
      </c>
      <c r="C41" s="5" t="s">
        <v>10</v>
      </c>
      <c r="D41" s="5" t="str">
        <f>"苏彦池"</f>
        <v>苏彦池</v>
      </c>
      <c r="E41" s="5" t="s">
        <v>52</v>
      </c>
      <c r="F41" s="5">
        <v>59</v>
      </c>
      <c r="G41" s="5">
        <v>23</v>
      </c>
      <c r="H41" s="5" t="s">
        <v>53</v>
      </c>
    </row>
    <row r="42" ht="24.95" customHeight="1" spans="1:8">
      <c r="A42" s="5">
        <v>40</v>
      </c>
      <c r="B42" s="5" t="s">
        <v>29</v>
      </c>
      <c r="C42" s="5" t="s">
        <v>10</v>
      </c>
      <c r="D42" s="5" t="str">
        <f>"张柏琳"</f>
        <v>张柏琳</v>
      </c>
      <c r="E42" s="5" t="s">
        <v>54</v>
      </c>
      <c r="F42" s="5">
        <v>57</v>
      </c>
      <c r="G42" s="5">
        <v>24</v>
      </c>
      <c r="H42" s="5" t="s">
        <v>53</v>
      </c>
    </row>
    <row r="43" ht="24.95" customHeight="1" spans="1:8">
      <c r="A43" s="5">
        <v>41</v>
      </c>
      <c r="B43" s="5" t="s">
        <v>29</v>
      </c>
      <c r="C43" s="5" t="s">
        <v>10</v>
      </c>
      <c r="D43" s="5" t="str">
        <f>"邓子红"</f>
        <v>邓子红</v>
      </c>
      <c r="E43" s="5" t="s">
        <v>55</v>
      </c>
      <c r="F43" s="5">
        <v>57</v>
      </c>
      <c r="G43" s="5">
        <v>24</v>
      </c>
      <c r="H43" s="5" t="s">
        <v>53</v>
      </c>
    </row>
    <row r="44" ht="24.95" customHeight="1" spans="1:8">
      <c r="A44" s="5">
        <v>42</v>
      </c>
      <c r="B44" s="5" t="s">
        <v>29</v>
      </c>
      <c r="C44" s="5" t="s">
        <v>10</v>
      </c>
      <c r="D44" s="5" t="str">
        <f>"符家峰"</f>
        <v>符家峰</v>
      </c>
      <c r="E44" s="5" t="s">
        <v>56</v>
      </c>
      <c r="F44" s="5">
        <v>0</v>
      </c>
      <c r="G44" s="5">
        <v>26</v>
      </c>
      <c r="H44" s="5" t="s">
        <v>23</v>
      </c>
    </row>
    <row r="45" ht="24.95" customHeight="1" spans="1:8">
      <c r="A45" s="5">
        <v>43</v>
      </c>
      <c r="B45" s="5" t="s">
        <v>29</v>
      </c>
      <c r="C45" s="5" t="s">
        <v>10</v>
      </c>
      <c r="D45" s="5" t="str">
        <f>"黄丽娜"</f>
        <v>黄丽娜</v>
      </c>
      <c r="E45" s="5" t="s">
        <v>57</v>
      </c>
      <c r="F45" s="5">
        <v>0</v>
      </c>
      <c r="G45" s="5">
        <v>26</v>
      </c>
      <c r="H45" s="5" t="s">
        <v>23</v>
      </c>
    </row>
    <row r="46" ht="24.95" customHeight="1" spans="1:8">
      <c r="A46" s="5">
        <v>44</v>
      </c>
      <c r="B46" s="5" t="s">
        <v>29</v>
      </c>
      <c r="C46" s="5" t="s">
        <v>10</v>
      </c>
      <c r="D46" s="5" t="str">
        <f>"盛月婷"</f>
        <v>盛月婷</v>
      </c>
      <c r="E46" s="5" t="s">
        <v>58</v>
      </c>
      <c r="F46" s="5">
        <v>0</v>
      </c>
      <c r="G46" s="5">
        <v>26</v>
      </c>
      <c r="H46" s="5" t="s">
        <v>23</v>
      </c>
    </row>
    <row r="47" ht="24.95" customHeight="1" spans="1:8">
      <c r="A47" s="5">
        <v>45</v>
      </c>
      <c r="B47" s="5" t="s">
        <v>29</v>
      </c>
      <c r="C47" s="5" t="s">
        <v>10</v>
      </c>
      <c r="D47" s="5" t="str">
        <f>"卞小娜"</f>
        <v>卞小娜</v>
      </c>
      <c r="E47" s="5" t="s">
        <v>59</v>
      </c>
      <c r="F47" s="5">
        <v>0</v>
      </c>
      <c r="G47" s="5">
        <v>26</v>
      </c>
      <c r="H47" s="5" t="s">
        <v>23</v>
      </c>
    </row>
    <row r="48" ht="24.95" customHeight="1" spans="1:8">
      <c r="A48" s="5">
        <v>46</v>
      </c>
      <c r="B48" s="5" t="s">
        <v>29</v>
      </c>
      <c r="C48" s="5" t="s">
        <v>10</v>
      </c>
      <c r="D48" s="5" t="str">
        <f>"林俊彬"</f>
        <v>林俊彬</v>
      </c>
      <c r="E48" s="5" t="s">
        <v>60</v>
      </c>
      <c r="F48" s="5">
        <v>0</v>
      </c>
      <c r="G48" s="5">
        <v>26</v>
      </c>
      <c r="H48" s="5" t="s">
        <v>23</v>
      </c>
    </row>
    <row r="49" ht="24.95" customHeight="1" spans="1:8">
      <c r="A49" s="5">
        <v>47</v>
      </c>
      <c r="B49" s="5" t="s">
        <v>61</v>
      </c>
      <c r="C49" s="5" t="s">
        <v>10</v>
      </c>
      <c r="D49" s="5" t="str">
        <f>"李羿成"</f>
        <v>李羿成</v>
      </c>
      <c r="E49" s="5" t="s">
        <v>62</v>
      </c>
      <c r="F49" s="5">
        <v>85</v>
      </c>
      <c r="G49" s="5">
        <v>1</v>
      </c>
      <c r="H49" s="5" t="s">
        <v>12</v>
      </c>
    </row>
    <row r="50" ht="24.95" customHeight="1" spans="1:8">
      <c r="A50" s="5">
        <v>48</v>
      </c>
      <c r="B50" s="5" t="s">
        <v>61</v>
      </c>
      <c r="C50" s="5" t="s">
        <v>10</v>
      </c>
      <c r="D50" s="5" t="str">
        <f>"翟睿"</f>
        <v>翟睿</v>
      </c>
      <c r="E50" s="5" t="s">
        <v>63</v>
      </c>
      <c r="F50" s="5">
        <v>76</v>
      </c>
      <c r="G50" s="5">
        <v>2</v>
      </c>
      <c r="H50" s="5" t="s">
        <v>12</v>
      </c>
    </row>
    <row r="51" ht="24.95" customHeight="1" spans="1:8">
      <c r="A51" s="5">
        <v>49</v>
      </c>
      <c r="B51" s="5" t="s">
        <v>61</v>
      </c>
      <c r="C51" s="5" t="s">
        <v>10</v>
      </c>
      <c r="D51" s="5" t="str">
        <f>"代萍"</f>
        <v>代萍</v>
      </c>
      <c r="E51" s="5" t="s">
        <v>64</v>
      </c>
      <c r="F51" s="5">
        <v>75</v>
      </c>
      <c r="G51" s="5">
        <v>3</v>
      </c>
      <c r="H51" s="5" t="s">
        <v>12</v>
      </c>
    </row>
    <row r="52" ht="24.95" customHeight="1" spans="1:8">
      <c r="A52" s="5">
        <v>50</v>
      </c>
      <c r="B52" s="5" t="s">
        <v>61</v>
      </c>
      <c r="C52" s="5" t="s">
        <v>10</v>
      </c>
      <c r="D52" s="5" t="str">
        <f>"蔡玉卓"</f>
        <v>蔡玉卓</v>
      </c>
      <c r="E52" s="5" t="s">
        <v>65</v>
      </c>
      <c r="F52" s="5">
        <v>75</v>
      </c>
      <c r="G52" s="5">
        <v>3</v>
      </c>
      <c r="H52" s="5" t="s">
        <v>12</v>
      </c>
    </row>
    <row r="53" ht="24.95" customHeight="1" spans="1:8">
      <c r="A53" s="5">
        <v>51</v>
      </c>
      <c r="B53" s="5" t="s">
        <v>61</v>
      </c>
      <c r="C53" s="5" t="s">
        <v>10</v>
      </c>
      <c r="D53" s="5" t="str">
        <f>"陈欢"</f>
        <v>陈欢</v>
      </c>
      <c r="E53" s="5" t="s">
        <v>66</v>
      </c>
      <c r="F53" s="5">
        <v>75</v>
      </c>
      <c r="G53" s="5">
        <v>3</v>
      </c>
      <c r="H53" s="5" t="s">
        <v>12</v>
      </c>
    </row>
    <row r="54" ht="24.95" customHeight="1" spans="1:8">
      <c r="A54" s="5">
        <v>52</v>
      </c>
      <c r="B54" s="5" t="s">
        <v>61</v>
      </c>
      <c r="C54" s="5" t="s">
        <v>10</v>
      </c>
      <c r="D54" s="5" t="str">
        <f>"封家琪"</f>
        <v>封家琪</v>
      </c>
      <c r="E54" s="5" t="s">
        <v>67</v>
      </c>
      <c r="F54" s="5">
        <v>74</v>
      </c>
      <c r="G54" s="5">
        <v>6</v>
      </c>
      <c r="H54" s="5" t="s">
        <v>12</v>
      </c>
    </row>
    <row r="55" ht="24.95" customHeight="1" spans="1:8">
      <c r="A55" s="5">
        <v>53</v>
      </c>
      <c r="B55" s="5" t="s">
        <v>61</v>
      </c>
      <c r="C55" s="5" t="s">
        <v>10</v>
      </c>
      <c r="D55" s="5" t="str">
        <f>"周璐"</f>
        <v>周璐</v>
      </c>
      <c r="E55" s="5" t="s">
        <v>68</v>
      </c>
      <c r="F55" s="5">
        <v>71</v>
      </c>
      <c r="G55" s="5">
        <v>7</v>
      </c>
      <c r="H55" s="5" t="s">
        <v>12</v>
      </c>
    </row>
    <row r="56" ht="24.95" customHeight="1" spans="1:8">
      <c r="A56" s="5">
        <v>54</v>
      </c>
      <c r="B56" s="5" t="s">
        <v>61</v>
      </c>
      <c r="C56" s="5" t="s">
        <v>10</v>
      </c>
      <c r="D56" s="5" t="str">
        <f>"李传杰"</f>
        <v>李传杰</v>
      </c>
      <c r="E56" s="5" t="s">
        <v>69</v>
      </c>
      <c r="F56" s="5">
        <v>70</v>
      </c>
      <c r="G56" s="5">
        <v>8</v>
      </c>
      <c r="H56" s="5" t="s">
        <v>12</v>
      </c>
    </row>
    <row r="57" ht="24.95" customHeight="1" spans="1:8">
      <c r="A57" s="5">
        <v>55</v>
      </c>
      <c r="B57" s="5" t="s">
        <v>61</v>
      </c>
      <c r="C57" s="5" t="s">
        <v>10</v>
      </c>
      <c r="D57" s="5" t="str">
        <f>"谢仁舜"</f>
        <v>谢仁舜</v>
      </c>
      <c r="E57" s="5" t="s">
        <v>70</v>
      </c>
      <c r="F57" s="5">
        <v>69</v>
      </c>
      <c r="G57" s="5">
        <v>9</v>
      </c>
      <c r="H57" s="5" t="s">
        <v>12</v>
      </c>
    </row>
    <row r="58" ht="24.95" customHeight="1" spans="1:8">
      <c r="A58" s="5">
        <v>56</v>
      </c>
      <c r="B58" s="5" t="s">
        <v>61</v>
      </c>
      <c r="C58" s="5" t="s">
        <v>10</v>
      </c>
      <c r="D58" s="5" t="str">
        <f>"岑选琦"</f>
        <v>岑选琦</v>
      </c>
      <c r="E58" s="5" t="s">
        <v>71</v>
      </c>
      <c r="F58" s="5">
        <v>68</v>
      </c>
      <c r="G58" s="5">
        <v>10</v>
      </c>
      <c r="H58" s="5" t="s">
        <v>12</v>
      </c>
    </row>
    <row r="59" ht="24.95" customHeight="1" spans="1:8">
      <c r="A59" s="5">
        <v>57</v>
      </c>
      <c r="B59" s="5" t="s">
        <v>61</v>
      </c>
      <c r="C59" s="5" t="s">
        <v>10</v>
      </c>
      <c r="D59" s="5" t="str">
        <f>"黄芬"</f>
        <v>黄芬</v>
      </c>
      <c r="E59" s="5" t="s">
        <v>72</v>
      </c>
      <c r="F59" s="5">
        <v>68</v>
      </c>
      <c r="G59" s="5">
        <v>10</v>
      </c>
      <c r="H59" s="5" t="s">
        <v>12</v>
      </c>
    </row>
    <row r="60" ht="24.95" customHeight="1" spans="1:8">
      <c r="A60" s="5">
        <v>58</v>
      </c>
      <c r="B60" s="5" t="s">
        <v>61</v>
      </c>
      <c r="C60" s="5" t="s">
        <v>10</v>
      </c>
      <c r="D60" s="5" t="str">
        <f>"邢益天"</f>
        <v>邢益天</v>
      </c>
      <c r="E60" s="5" t="s">
        <v>73</v>
      </c>
      <c r="F60" s="5">
        <v>65</v>
      </c>
      <c r="G60" s="5">
        <v>12</v>
      </c>
      <c r="H60" s="5" t="s">
        <v>12</v>
      </c>
    </row>
    <row r="61" ht="24.95" customHeight="1" spans="1:8">
      <c r="A61" s="5">
        <v>59</v>
      </c>
      <c r="B61" s="5" t="s">
        <v>61</v>
      </c>
      <c r="C61" s="5" t="s">
        <v>10</v>
      </c>
      <c r="D61" s="5" t="str">
        <f>"侯璐"</f>
        <v>侯璐</v>
      </c>
      <c r="E61" s="5" t="s">
        <v>74</v>
      </c>
      <c r="F61" s="5">
        <v>63</v>
      </c>
      <c r="G61" s="5">
        <v>13</v>
      </c>
      <c r="H61" s="5"/>
    </row>
    <row r="62" ht="24.95" customHeight="1" spans="1:8">
      <c r="A62" s="5">
        <v>60</v>
      </c>
      <c r="B62" s="5" t="s">
        <v>61</v>
      </c>
      <c r="C62" s="5" t="s">
        <v>10</v>
      </c>
      <c r="D62" s="5" t="str">
        <f>"胡羽鑫"</f>
        <v>胡羽鑫</v>
      </c>
      <c r="E62" s="5" t="s">
        <v>75</v>
      </c>
      <c r="F62" s="5">
        <v>57</v>
      </c>
      <c r="G62" s="5">
        <v>14</v>
      </c>
      <c r="H62" s="5" t="s">
        <v>53</v>
      </c>
    </row>
    <row r="63" ht="24.95" customHeight="1" spans="1:8">
      <c r="A63" s="5">
        <v>61</v>
      </c>
      <c r="B63" s="5" t="s">
        <v>61</v>
      </c>
      <c r="C63" s="5" t="s">
        <v>10</v>
      </c>
      <c r="D63" s="5" t="str">
        <f>"李建华"</f>
        <v>李建华</v>
      </c>
      <c r="E63" s="5" t="s">
        <v>76</v>
      </c>
      <c r="F63" s="5">
        <v>56</v>
      </c>
      <c r="G63" s="5">
        <v>15</v>
      </c>
      <c r="H63" s="5" t="s">
        <v>53</v>
      </c>
    </row>
    <row r="64" ht="24.95" customHeight="1" spans="1:8">
      <c r="A64" s="5">
        <v>62</v>
      </c>
      <c r="B64" s="5" t="s">
        <v>61</v>
      </c>
      <c r="C64" s="5" t="s">
        <v>10</v>
      </c>
      <c r="D64" s="5" t="str">
        <f>"杨佳妍"</f>
        <v>杨佳妍</v>
      </c>
      <c r="E64" s="5" t="s">
        <v>77</v>
      </c>
      <c r="F64" s="5">
        <v>0</v>
      </c>
      <c r="G64" s="5">
        <v>16</v>
      </c>
      <c r="H64" s="5" t="s">
        <v>23</v>
      </c>
    </row>
    <row r="65" ht="24.95" customHeight="1" spans="1:8">
      <c r="A65" s="5">
        <v>63</v>
      </c>
      <c r="B65" s="5" t="s">
        <v>78</v>
      </c>
      <c r="C65" s="5" t="s">
        <v>10</v>
      </c>
      <c r="D65" s="5" t="str">
        <f>"邓芳荞"</f>
        <v>邓芳荞</v>
      </c>
      <c r="E65" s="5" t="s">
        <v>79</v>
      </c>
      <c r="F65" s="5">
        <v>90</v>
      </c>
      <c r="G65" s="5">
        <v>1</v>
      </c>
      <c r="H65" s="5" t="s">
        <v>12</v>
      </c>
    </row>
    <row r="66" ht="24.95" customHeight="1" spans="1:8">
      <c r="A66" s="5">
        <v>64</v>
      </c>
      <c r="B66" s="5" t="s">
        <v>78</v>
      </c>
      <c r="C66" s="5" t="s">
        <v>10</v>
      </c>
      <c r="D66" s="5" t="str">
        <f>"王家欢"</f>
        <v>王家欢</v>
      </c>
      <c r="E66" s="5" t="s">
        <v>80</v>
      </c>
      <c r="F66" s="5">
        <v>88</v>
      </c>
      <c r="G66" s="5">
        <v>2</v>
      </c>
      <c r="H66" s="5" t="s">
        <v>12</v>
      </c>
    </row>
    <row r="67" ht="24.95" customHeight="1" spans="1:8">
      <c r="A67" s="5">
        <v>65</v>
      </c>
      <c r="B67" s="5" t="s">
        <v>78</v>
      </c>
      <c r="C67" s="5" t="s">
        <v>10</v>
      </c>
      <c r="D67" s="5" t="str">
        <f>"郭玲"</f>
        <v>郭玲</v>
      </c>
      <c r="E67" s="5" t="s">
        <v>81</v>
      </c>
      <c r="F67" s="5">
        <v>87</v>
      </c>
      <c r="G67" s="5">
        <v>3</v>
      </c>
      <c r="H67" s="5" t="s">
        <v>12</v>
      </c>
    </row>
    <row r="68" ht="24.95" customHeight="1" spans="1:8">
      <c r="A68" s="5">
        <v>66</v>
      </c>
      <c r="B68" s="5" t="s">
        <v>78</v>
      </c>
      <c r="C68" s="5" t="s">
        <v>10</v>
      </c>
      <c r="D68" s="5" t="str">
        <f>"罗婷"</f>
        <v>罗婷</v>
      </c>
      <c r="E68" s="5" t="s">
        <v>82</v>
      </c>
      <c r="F68" s="5">
        <v>85</v>
      </c>
      <c r="G68" s="5">
        <v>4</v>
      </c>
      <c r="H68" s="5" t="s">
        <v>12</v>
      </c>
    </row>
    <row r="69" ht="24.95" customHeight="1" spans="1:8">
      <c r="A69" s="5">
        <v>67</v>
      </c>
      <c r="B69" s="5" t="s">
        <v>78</v>
      </c>
      <c r="C69" s="5" t="s">
        <v>10</v>
      </c>
      <c r="D69" s="5" t="str">
        <f>"张笛"</f>
        <v>张笛</v>
      </c>
      <c r="E69" s="5" t="s">
        <v>83</v>
      </c>
      <c r="F69" s="5">
        <v>83</v>
      </c>
      <c r="G69" s="5">
        <v>5</v>
      </c>
      <c r="H69" s="5" t="s">
        <v>12</v>
      </c>
    </row>
    <row r="70" ht="24.95" customHeight="1" spans="1:8">
      <c r="A70" s="5">
        <v>68</v>
      </c>
      <c r="B70" s="5" t="s">
        <v>78</v>
      </c>
      <c r="C70" s="5" t="s">
        <v>10</v>
      </c>
      <c r="D70" s="5" t="str">
        <f>"欧阳雪"</f>
        <v>欧阳雪</v>
      </c>
      <c r="E70" s="5" t="s">
        <v>84</v>
      </c>
      <c r="F70" s="5">
        <v>83</v>
      </c>
      <c r="G70" s="5">
        <v>5</v>
      </c>
      <c r="H70" s="5" t="s">
        <v>12</v>
      </c>
    </row>
    <row r="71" ht="24.95" customHeight="1" spans="1:8">
      <c r="A71" s="5">
        <v>69</v>
      </c>
      <c r="B71" s="5" t="s">
        <v>78</v>
      </c>
      <c r="C71" s="5" t="s">
        <v>10</v>
      </c>
      <c r="D71" s="5" t="str">
        <f>"李丽"</f>
        <v>李丽</v>
      </c>
      <c r="E71" s="5" t="s">
        <v>85</v>
      </c>
      <c r="F71" s="5">
        <v>82</v>
      </c>
      <c r="G71" s="5">
        <v>7</v>
      </c>
      <c r="H71" s="5" t="s">
        <v>12</v>
      </c>
    </row>
    <row r="72" ht="24.95" customHeight="1" spans="1:8">
      <c r="A72" s="5">
        <v>70</v>
      </c>
      <c r="B72" s="5" t="s">
        <v>78</v>
      </c>
      <c r="C72" s="5" t="s">
        <v>10</v>
      </c>
      <c r="D72" s="5" t="str">
        <f>"颜琪"</f>
        <v>颜琪</v>
      </c>
      <c r="E72" s="5" t="s">
        <v>86</v>
      </c>
      <c r="F72" s="5">
        <v>80</v>
      </c>
      <c r="G72" s="5">
        <v>8</v>
      </c>
      <c r="H72" s="5" t="s">
        <v>12</v>
      </c>
    </row>
    <row r="73" ht="24.95" customHeight="1" spans="1:8">
      <c r="A73" s="5">
        <v>71</v>
      </c>
      <c r="B73" s="5" t="s">
        <v>78</v>
      </c>
      <c r="C73" s="5" t="s">
        <v>10</v>
      </c>
      <c r="D73" s="5" t="str">
        <f>"陈秋和"</f>
        <v>陈秋和</v>
      </c>
      <c r="E73" s="5" t="s">
        <v>87</v>
      </c>
      <c r="F73" s="5">
        <v>79</v>
      </c>
      <c r="G73" s="5">
        <v>9</v>
      </c>
      <c r="H73" s="5" t="s">
        <v>12</v>
      </c>
    </row>
    <row r="74" ht="24.95" customHeight="1" spans="1:8">
      <c r="A74" s="5">
        <v>72</v>
      </c>
      <c r="B74" s="5" t="s">
        <v>78</v>
      </c>
      <c r="C74" s="5" t="s">
        <v>10</v>
      </c>
      <c r="D74" s="5" t="str">
        <f>"李彤"</f>
        <v>李彤</v>
      </c>
      <c r="E74" s="5" t="s">
        <v>88</v>
      </c>
      <c r="F74" s="5">
        <v>79</v>
      </c>
      <c r="G74" s="5">
        <v>9</v>
      </c>
      <c r="H74" s="5" t="s">
        <v>12</v>
      </c>
    </row>
    <row r="75" ht="24.95" customHeight="1" spans="1:8">
      <c r="A75" s="5">
        <v>73</v>
      </c>
      <c r="B75" s="5" t="s">
        <v>78</v>
      </c>
      <c r="C75" s="5" t="s">
        <v>10</v>
      </c>
      <c r="D75" s="5" t="str">
        <f>"刘红"</f>
        <v>刘红</v>
      </c>
      <c r="E75" s="5" t="s">
        <v>89</v>
      </c>
      <c r="F75" s="5">
        <v>79</v>
      </c>
      <c r="G75" s="5">
        <v>9</v>
      </c>
      <c r="H75" s="5" t="s">
        <v>12</v>
      </c>
    </row>
    <row r="76" ht="24.95" customHeight="1" spans="1:8">
      <c r="A76" s="5">
        <v>74</v>
      </c>
      <c r="B76" s="5" t="s">
        <v>78</v>
      </c>
      <c r="C76" s="5" t="s">
        <v>10</v>
      </c>
      <c r="D76" s="5" t="str">
        <f>"徐炜尧"</f>
        <v>徐炜尧</v>
      </c>
      <c r="E76" s="5" t="s">
        <v>90</v>
      </c>
      <c r="F76" s="5">
        <v>79</v>
      </c>
      <c r="G76" s="5">
        <v>9</v>
      </c>
      <c r="H76" s="5" t="s">
        <v>12</v>
      </c>
    </row>
    <row r="77" ht="24.95" customHeight="1" spans="1:8">
      <c r="A77" s="5">
        <v>75</v>
      </c>
      <c r="B77" s="5" t="s">
        <v>78</v>
      </c>
      <c r="C77" s="5" t="s">
        <v>10</v>
      </c>
      <c r="D77" s="5" t="str">
        <f>"杨毅鹏"</f>
        <v>杨毅鹏</v>
      </c>
      <c r="E77" s="5" t="s">
        <v>91</v>
      </c>
      <c r="F77" s="5">
        <v>77</v>
      </c>
      <c r="G77" s="5">
        <v>13</v>
      </c>
      <c r="H77" s="5" t="s">
        <v>12</v>
      </c>
    </row>
    <row r="78" ht="24.95" customHeight="1" spans="1:8">
      <c r="A78" s="5">
        <v>76</v>
      </c>
      <c r="B78" s="5" t="s">
        <v>78</v>
      </c>
      <c r="C78" s="5" t="s">
        <v>10</v>
      </c>
      <c r="D78" s="5" t="str">
        <f>"刘雅芹"</f>
        <v>刘雅芹</v>
      </c>
      <c r="E78" s="5" t="s">
        <v>92</v>
      </c>
      <c r="F78" s="5">
        <v>77</v>
      </c>
      <c r="G78" s="5">
        <v>13</v>
      </c>
      <c r="H78" s="5" t="s">
        <v>12</v>
      </c>
    </row>
    <row r="79" ht="24.95" customHeight="1" spans="1:8">
      <c r="A79" s="5">
        <v>77</v>
      </c>
      <c r="B79" s="5" t="s">
        <v>78</v>
      </c>
      <c r="C79" s="5" t="s">
        <v>10</v>
      </c>
      <c r="D79" s="5" t="str">
        <f>"张小妹"</f>
        <v>张小妹</v>
      </c>
      <c r="E79" s="5" t="s">
        <v>93</v>
      </c>
      <c r="F79" s="5">
        <v>77</v>
      </c>
      <c r="G79" s="5">
        <v>13</v>
      </c>
      <c r="H79" s="5" t="s">
        <v>12</v>
      </c>
    </row>
    <row r="80" ht="24.95" customHeight="1" spans="1:8">
      <c r="A80" s="5">
        <v>78</v>
      </c>
      <c r="B80" s="5" t="s">
        <v>78</v>
      </c>
      <c r="C80" s="5" t="s">
        <v>10</v>
      </c>
      <c r="D80" s="5" t="str">
        <f>"刘涵涵"</f>
        <v>刘涵涵</v>
      </c>
      <c r="E80" s="5" t="s">
        <v>94</v>
      </c>
      <c r="F80" s="5">
        <v>76</v>
      </c>
      <c r="G80" s="5">
        <v>16</v>
      </c>
      <c r="H80" s="5" t="s">
        <v>12</v>
      </c>
    </row>
    <row r="81" ht="24.95" customHeight="1" spans="1:8">
      <c r="A81" s="5">
        <v>79</v>
      </c>
      <c r="B81" s="5" t="s">
        <v>78</v>
      </c>
      <c r="C81" s="5" t="s">
        <v>10</v>
      </c>
      <c r="D81" s="5" t="str">
        <f>"屠菁菁"</f>
        <v>屠菁菁</v>
      </c>
      <c r="E81" s="5" t="s">
        <v>95</v>
      </c>
      <c r="F81" s="5">
        <v>76</v>
      </c>
      <c r="G81" s="5">
        <v>16</v>
      </c>
      <c r="H81" s="5" t="s">
        <v>12</v>
      </c>
    </row>
    <row r="82" ht="24.95" customHeight="1" spans="1:8">
      <c r="A82" s="5">
        <v>80</v>
      </c>
      <c r="B82" s="5" t="s">
        <v>78</v>
      </c>
      <c r="C82" s="5" t="s">
        <v>10</v>
      </c>
      <c r="D82" s="5" t="str">
        <f>"魏晨伊"</f>
        <v>魏晨伊</v>
      </c>
      <c r="E82" s="5" t="s">
        <v>96</v>
      </c>
      <c r="F82" s="5">
        <v>75</v>
      </c>
      <c r="G82" s="5">
        <v>18</v>
      </c>
      <c r="H82" s="5" t="s">
        <v>12</v>
      </c>
    </row>
    <row r="83" ht="24.95" customHeight="1" spans="1:8">
      <c r="A83" s="5">
        <v>81</v>
      </c>
      <c r="B83" s="5" t="s">
        <v>78</v>
      </c>
      <c r="C83" s="5" t="s">
        <v>10</v>
      </c>
      <c r="D83" s="5" t="str">
        <f>"王春妹"</f>
        <v>王春妹</v>
      </c>
      <c r="E83" s="5" t="s">
        <v>97</v>
      </c>
      <c r="F83" s="5">
        <v>75</v>
      </c>
      <c r="G83" s="5">
        <v>18</v>
      </c>
      <c r="H83" s="5" t="s">
        <v>12</v>
      </c>
    </row>
    <row r="84" ht="24.95" customHeight="1" spans="1:8">
      <c r="A84" s="5">
        <v>82</v>
      </c>
      <c r="B84" s="5" t="s">
        <v>78</v>
      </c>
      <c r="C84" s="5" t="s">
        <v>10</v>
      </c>
      <c r="D84" s="5" t="str">
        <f>"李朝阳"</f>
        <v>李朝阳</v>
      </c>
      <c r="E84" s="5" t="s">
        <v>98</v>
      </c>
      <c r="F84" s="5">
        <v>75</v>
      </c>
      <c r="G84" s="5">
        <v>18</v>
      </c>
      <c r="H84" s="5" t="s">
        <v>12</v>
      </c>
    </row>
    <row r="85" ht="24.95" customHeight="1" spans="1:8">
      <c r="A85" s="5">
        <v>83</v>
      </c>
      <c r="B85" s="5" t="s">
        <v>78</v>
      </c>
      <c r="C85" s="5" t="s">
        <v>10</v>
      </c>
      <c r="D85" s="5" t="str">
        <f>"冯贝贝"</f>
        <v>冯贝贝</v>
      </c>
      <c r="E85" s="5" t="s">
        <v>99</v>
      </c>
      <c r="F85" s="5">
        <v>75</v>
      </c>
      <c r="G85" s="5">
        <v>18</v>
      </c>
      <c r="H85" s="5" t="s">
        <v>12</v>
      </c>
    </row>
    <row r="86" ht="24.95" customHeight="1" spans="1:8">
      <c r="A86" s="5">
        <v>84</v>
      </c>
      <c r="B86" s="5" t="s">
        <v>78</v>
      </c>
      <c r="C86" s="5" t="s">
        <v>10</v>
      </c>
      <c r="D86" s="5" t="str">
        <f>"符海琴"</f>
        <v>符海琴</v>
      </c>
      <c r="E86" s="5" t="s">
        <v>100</v>
      </c>
      <c r="F86" s="5">
        <v>75</v>
      </c>
      <c r="G86" s="5">
        <v>18</v>
      </c>
      <c r="H86" s="5" t="s">
        <v>12</v>
      </c>
    </row>
    <row r="87" ht="24.95" customHeight="1" spans="1:8">
      <c r="A87" s="5">
        <v>85</v>
      </c>
      <c r="B87" s="5" t="s">
        <v>78</v>
      </c>
      <c r="C87" s="5" t="s">
        <v>10</v>
      </c>
      <c r="D87" s="5" t="str">
        <f>"汪雨秋"</f>
        <v>汪雨秋</v>
      </c>
      <c r="E87" s="5" t="s">
        <v>101</v>
      </c>
      <c r="F87" s="5">
        <v>75</v>
      </c>
      <c r="G87" s="5">
        <v>18</v>
      </c>
      <c r="H87" s="5" t="s">
        <v>12</v>
      </c>
    </row>
    <row r="88" ht="24.95" customHeight="1" spans="1:8">
      <c r="A88" s="5">
        <v>86</v>
      </c>
      <c r="B88" s="5" t="s">
        <v>78</v>
      </c>
      <c r="C88" s="5" t="s">
        <v>10</v>
      </c>
      <c r="D88" s="5" t="str">
        <f>"周欣欣"</f>
        <v>周欣欣</v>
      </c>
      <c r="E88" s="5" t="s">
        <v>102</v>
      </c>
      <c r="F88" s="5">
        <v>75</v>
      </c>
      <c r="G88" s="5">
        <v>18</v>
      </c>
      <c r="H88" s="5" t="s">
        <v>12</v>
      </c>
    </row>
    <row r="89" ht="24.95" customHeight="1" spans="1:8">
      <c r="A89" s="5">
        <v>87</v>
      </c>
      <c r="B89" s="5" t="s">
        <v>78</v>
      </c>
      <c r="C89" s="5" t="s">
        <v>10</v>
      </c>
      <c r="D89" s="5" t="str">
        <f>"高东慧"</f>
        <v>高东慧</v>
      </c>
      <c r="E89" s="5" t="s">
        <v>103</v>
      </c>
      <c r="F89" s="5">
        <v>75</v>
      </c>
      <c r="G89" s="5">
        <v>18</v>
      </c>
      <c r="H89" s="5" t="s">
        <v>12</v>
      </c>
    </row>
    <row r="90" ht="24.95" customHeight="1" spans="1:8">
      <c r="A90" s="5">
        <v>88</v>
      </c>
      <c r="B90" s="5" t="s">
        <v>78</v>
      </c>
      <c r="C90" s="5" t="s">
        <v>10</v>
      </c>
      <c r="D90" s="5" t="str">
        <f>"陈莹倩"</f>
        <v>陈莹倩</v>
      </c>
      <c r="E90" s="5" t="s">
        <v>104</v>
      </c>
      <c r="F90" s="5">
        <v>75</v>
      </c>
      <c r="G90" s="5">
        <v>18</v>
      </c>
      <c r="H90" s="5" t="s">
        <v>12</v>
      </c>
    </row>
    <row r="91" ht="24.95" customHeight="1" spans="1:8">
      <c r="A91" s="5">
        <v>89</v>
      </c>
      <c r="B91" s="5" t="s">
        <v>78</v>
      </c>
      <c r="C91" s="5" t="s">
        <v>10</v>
      </c>
      <c r="D91" s="5" t="str">
        <f>"姚静玮"</f>
        <v>姚静玮</v>
      </c>
      <c r="E91" s="5" t="s">
        <v>105</v>
      </c>
      <c r="F91" s="5">
        <v>75</v>
      </c>
      <c r="G91" s="5">
        <v>18</v>
      </c>
      <c r="H91" s="5" t="s">
        <v>12</v>
      </c>
    </row>
    <row r="92" ht="24.95" customHeight="1" spans="1:8">
      <c r="A92" s="5">
        <v>90</v>
      </c>
      <c r="B92" s="5" t="s">
        <v>78</v>
      </c>
      <c r="C92" s="5" t="s">
        <v>10</v>
      </c>
      <c r="D92" s="5" t="str">
        <f>"邢丁艺"</f>
        <v>邢丁艺</v>
      </c>
      <c r="E92" s="5" t="s">
        <v>106</v>
      </c>
      <c r="F92" s="5">
        <v>75</v>
      </c>
      <c r="G92" s="5">
        <v>18</v>
      </c>
      <c r="H92" s="5" t="s">
        <v>12</v>
      </c>
    </row>
    <row r="93" ht="24.95" customHeight="1" spans="1:8">
      <c r="A93" s="5">
        <v>91</v>
      </c>
      <c r="B93" s="5" t="s">
        <v>78</v>
      </c>
      <c r="C93" s="5" t="s">
        <v>10</v>
      </c>
      <c r="D93" s="5" t="str">
        <f>"陈翠婕"</f>
        <v>陈翠婕</v>
      </c>
      <c r="E93" s="5" t="s">
        <v>107</v>
      </c>
      <c r="F93" s="5">
        <v>75</v>
      </c>
      <c r="G93" s="5">
        <v>18</v>
      </c>
      <c r="H93" s="5" t="s">
        <v>12</v>
      </c>
    </row>
    <row r="94" ht="24.95" customHeight="1" spans="1:8">
      <c r="A94" s="5">
        <v>92</v>
      </c>
      <c r="B94" s="5" t="s">
        <v>78</v>
      </c>
      <c r="C94" s="5" t="s">
        <v>10</v>
      </c>
      <c r="D94" s="5" t="str">
        <f>"陈丽娜"</f>
        <v>陈丽娜</v>
      </c>
      <c r="E94" s="5" t="s">
        <v>108</v>
      </c>
      <c r="F94" s="5">
        <v>75</v>
      </c>
      <c r="G94" s="5">
        <v>18</v>
      </c>
      <c r="H94" s="5" t="s">
        <v>12</v>
      </c>
    </row>
    <row r="95" ht="24.95" customHeight="1" spans="1:8">
      <c r="A95" s="5">
        <v>93</v>
      </c>
      <c r="B95" s="5" t="s">
        <v>78</v>
      </c>
      <c r="C95" s="5" t="s">
        <v>10</v>
      </c>
      <c r="D95" s="5" t="str">
        <f>"邓萍"</f>
        <v>邓萍</v>
      </c>
      <c r="E95" s="5" t="s">
        <v>109</v>
      </c>
      <c r="F95" s="5">
        <v>74</v>
      </c>
      <c r="G95" s="5">
        <v>31</v>
      </c>
      <c r="H95" s="5"/>
    </row>
    <row r="96" ht="24.95" customHeight="1" spans="1:8">
      <c r="A96" s="5">
        <v>94</v>
      </c>
      <c r="B96" s="5" t="s">
        <v>78</v>
      </c>
      <c r="C96" s="5" t="s">
        <v>10</v>
      </c>
      <c r="D96" s="5" t="str">
        <f>"熊申杭"</f>
        <v>熊申杭</v>
      </c>
      <c r="E96" s="5" t="s">
        <v>110</v>
      </c>
      <c r="F96" s="5">
        <v>74</v>
      </c>
      <c r="G96" s="5">
        <v>31</v>
      </c>
      <c r="H96" s="5"/>
    </row>
    <row r="97" ht="24.95" customHeight="1" spans="1:8">
      <c r="A97" s="5">
        <v>95</v>
      </c>
      <c r="B97" s="5" t="s">
        <v>78</v>
      </c>
      <c r="C97" s="5" t="s">
        <v>10</v>
      </c>
      <c r="D97" s="5" t="str">
        <f>"吴佳莹"</f>
        <v>吴佳莹</v>
      </c>
      <c r="E97" s="5" t="s">
        <v>111</v>
      </c>
      <c r="F97" s="5">
        <v>74</v>
      </c>
      <c r="G97" s="5">
        <v>31</v>
      </c>
      <c r="H97" s="5"/>
    </row>
    <row r="98" ht="24.95" customHeight="1" spans="1:8">
      <c r="A98" s="5">
        <v>96</v>
      </c>
      <c r="B98" s="5" t="s">
        <v>78</v>
      </c>
      <c r="C98" s="5" t="s">
        <v>10</v>
      </c>
      <c r="D98" s="5" t="str">
        <f>"周楚凡"</f>
        <v>周楚凡</v>
      </c>
      <c r="E98" s="5" t="s">
        <v>112</v>
      </c>
      <c r="F98" s="5">
        <v>74</v>
      </c>
      <c r="G98" s="5">
        <v>31</v>
      </c>
      <c r="H98" s="5"/>
    </row>
    <row r="99" ht="24.95" customHeight="1" spans="1:8">
      <c r="A99" s="5">
        <v>97</v>
      </c>
      <c r="B99" s="5" t="s">
        <v>78</v>
      </c>
      <c r="C99" s="5" t="s">
        <v>10</v>
      </c>
      <c r="D99" s="5" t="str">
        <f>"王康"</f>
        <v>王康</v>
      </c>
      <c r="E99" s="5" t="s">
        <v>113</v>
      </c>
      <c r="F99" s="5">
        <v>73</v>
      </c>
      <c r="G99" s="5">
        <v>35</v>
      </c>
      <c r="H99" s="5"/>
    </row>
    <row r="100" ht="24.95" customHeight="1" spans="1:8">
      <c r="A100" s="5">
        <v>98</v>
      </c>
      <c r="B100" s="5" t="s">
        <v>78</v>
      </c>
      <c r="C100" s="5" t="s">
        <v>10</v>
      </c>
      <c r="D100" s="5" t="str">
        <f>"刘昕迪"</f>
        <v>刘昕迪</v>
      </c>
      <c r="E100" s="5" t="s">
        <v>114</v>
      </c>
      <c r="F100" s="5">
        <v>73</v>
      </c>
      <c r="G100" s="5">
        <v>35</v>
      </c>
      <c r="H100" s="5"/>
    </row>
    <row r="101" ht="24.95" customHeight="1" spans="1:8">
      <c r="A101" s="5">
        <v>99</v>
      </c>
      <c r="B101" s="5" t="s">
        <v>78</v>
      </c>
      <c r="C101" s="5" t="s">
        <v>10</v>
      </c>
      <c r="D101" s="5" t="str">
        <f>"赵津源"</f>
        <v>赵津源</v>
      </c>
      <c r="E101" s="5" t="s">
        <v>115</v>
      </c>
      <c r="F101" s="5">
        <v>73</v>
      </c>
      <c r="G101" s="5">
        <v>35</v>
      </c>
      <c r="H101" s="5"/>
    </row>
    <row r="102" ht="24.95" customHeight="1" spans="1:8">
      <c r="A102" s="5">
        <v>100</v>
      </c>
      <c r="B102" s="5" t="s">
        <v>78</v>
      </c>
      <c r="C102" s="5" t="s">
        <v>10</v>
      </c>
      <c r="D102" s="5" t="str">
        <f>"杨桂彩"</f>
        <v>杨桂彩</v>
      </c>
      <c r="E102" s="5" t="s">
        <v>116</v>
      </c>
      <c r="F102" s="5">
        <v>73</v>
      </c>
      <c r="G102" s="5">
        <v>35</v>
      </c>
      <c r="H102" s="5"/>
    </row>
    <row r="103" ht="24.95" customHeight="1" spans="1:8">
      <c r="A103" s="5">
        <v>101</v>
      </c>
      <c r="B103" s="5" t="s">
        <v>78</v>
      </c>
      <c r="C103" s="5" t="s">
        <v>10</v>
      </c>
      <c r="D103" s="5" t="str">
        <f>"连启盛"</f>
        <v>连启盛</v>
      </c>
      <c r="E103" s="5" t="s">
        <v>117</v>
      </c>
      <c r="F103" s="5">
        <v>72</v>
      </c>
      <c r="G103" s="5">
        <v>39</v>
      </c>
      <c r="H103" s="5"/>
    </row>
    <row r="104" ht="24.95" customHeight="1" spans="1:8">
      <c r="A104" s="5">
        <v>102</v>
      </c>
      <c r="B104" s="5" t="s">
        <v>78</v>
      </c>
      <c r="C104" s="5" t="s">
        <v>10</v>
      </c>
      <c r="D104" s="5" t="str">
        <f>"彭丽"</f>
        <v>彭丽</v>
      </c>
      <c r="E104" s="5" t="s">
        <v>118</v>
      </c>
      <c r="F104" s="5">
        <v>72</v>
      </c>
      <c r="G104" s="5">
        <v>39</v>
      </c>
      <c r="H104" s="5"/>
    </row>
    <row r="105" ht="24.95" customHeight="1" spans="1:8">
      <c r="A105" s="5">
        <v>103</v>
      </c>
      <c r="B105" s="5" t="s">
        <v>78</v>
      </c>
      <c r="C105" s="5" t="s">
        <v>10</v>
      </c>
      <c r="D105" s="5" t="str">
        <f>"何云冰"</f>
        <v>何云冰</v>
      </c>
      <c r="E105" s="5" t="s">
        <v>119</v>
      </c>
      <c r="F105" s="5">
        <v>72</v>
      </c>
      <c r="G105" s="5">
        <v>39</v>
      </c>
      <c r="H105" s="5"/>
    </row>
    <row r="106" ht="24.95" customHeight="1" spans="1:8">
      <c r="A106" s="5">
        <v>104</v>
      </c>
      <c r="B106" s="5" t="s">
        <v>78</v>
      </c>
      <c r="C106" s="5" t="s">
        <v>10</v>
      </c>
      <c r="D106" s="5" t="str">
        <f>"徐婷"</f>
        <v>徐婷</v>
      </c>
      <c r="E106" s="5" t="s">
        <v>120</v>
      </c>
      <c r="F106" s="5">
        <v>72</v>
      </c>
      <c r="G106" s="5">
        <v>39</v>
      </c>
      <c r="H106" s="5"/>
    </row>
    <row r="107" ht="24.95" customHeight="1" spans="1:8">
      <c r="A107" s="5">
        <v>105</v>
      </c>
      <c r="B107" s="5" t="s">
        <v>78</v>
      </c>
      <c r="C107" s="5" t="s">
        <v>10</v>
      </c>
      <c r="D107" s="5" t="str">
        <f>"王新琦"</f>
        <v>王新琦</v>
      </c>
      <c r="E107" s="5" t="s">
        <v>121</v>
      </c>
      <c r="F107" s="5">
        <v>72</v>
      </c>
      <c r="G107" s="5">
        <v>39</v>
      </c>
      <c r="H107" s="5"/>
    </row>
    <row r="108" ht="24.95" customHeight="1" spans="1:8">
      <c r="A108" s="5">
        <v>106</v>
      </c>
      <c r="B108" s="5" t="s">
        <v>78</v>
      </c>
      <c r="C108" s="5" t="s">
        <v>10</v>
      </c>
      <c r="D108" s="5" t="str">
        <f>"高唐瑛"</f>
        <v>高唐瑛</v>
      </c>
      <c r="E108" s="5" t="s">
        <v>122</v>
      </c>
      <c r="F108" s="5">
        <v>72</v>
      </c>
      <c r="G108" s="5">
        <v>39</v>
      </c>
      <c r="H108" s="5"/>
    </row>
    <row r="109" ht="24.95" customHeight="1" spans="1:8">
      <c r="A109" s="5">
        <v>107</v>
      </c>
      <c r="B109" s="5" t="s">
        <v>78</v>
      </c>
      <c r="C109" s="5" t="s">
        <v>10</v>
      </c>
      <c r="D109" s="5" t="str">
        <f>"梁春苗"</f>
        <v>梁春苗</v>
      </c>
      <c r="E109" s="5" t="s">
        <v>123</v>
      </c>
      <c r="F109" s="5">
        <v>72</v>
      </c>
      <c r="G109" s="5">
        <v>39</v>
      </c>
      <c r="H109" s="5"/>
    </row>
    <row r="110" ht="24.95" customHeight="1" spans="1:8">
      <c r="A110" s="5">
        <v>108</v>
      </c>
      <c r="B110" s="5" t="s">
        <v>78</v>
      </c>
      <c r="C110" s="5" t="s">
        <v>10</v>
      </c>
      <c r="D110" s="5" t="str">
        <f>"庄茵茵"</f>
        <v>庄茵茵</v>
      </c>
      <c r="E110" s="5" t="s">
        <v>124</v>
      </c>
      <c r="F110" s="5">
        <v>72</v>
      </c>
      <c r="G110" s="5">
        <v>39</v>
      </c>
      <c r="H110" s="5"/>
    </row>
    <row r="111" ht="24.95" customHeight="1" spans="1:8">
      <c r="A111" s="5">
        <v>109</v>
      </c>
      <c r="B111" s="5" t="s">
        <v>78</v>
      </c>
      <c r="C111" s="5" t="s">
        <v>10</v>
      </c>
      <c r="D111" s="5" t="str">
        <f>"张津瑶"</f>
        <v>张津瑶</v>
      </c>
      <c r="E111" s="5" t="s">
        <v>125</v>
      </c>
      <c r="F111" s="5">
        <v>72</v>
      </c>
      <c r="G111" s="5">
        <v>39</v>
      </c>
      <c r="H111" s="5"/>
    </row>
    <row r="112" ht="24.95" customHeight="1" spans="1:8">
      <c r="A112" s="5">
        <v>110</v>
      </c>
      <c r="B112" s="5" t="s">
        <v>78</v>
      </c>
      <c r="C112" s="5" t="s">
        <v>10</v>
      </c>
      <c r="D112" s="5" t="str">
        <f>"陈玉珠"</f>
        <v>陈玉珠</v>
      </c>
      <c r="E112" s="5" t="s">
        <v>126</v>
      </c>
      <c r="F112" s="5">
        <v>72</v>
      </c>
      <c r="G112" s="5">
        <v>39</v>
      </c>
      <c r="H112" s="5"/>
    </row>
    <row r="113" ht="24.95" customHeight="1" spans="1:8">
      <c r="A113" s="5">
        <v>111</v>
      </c>
      <c r="B113" s="5" t="s">
        <v>78</v>
      </c>
      <c r="C113" s="5" t="s">
        <v>10</v>
      </c>
      <c r="D113" s="5" t="str">
        <f>"吴钟玉"</f>
        <v>吴钟玉</v>
      </c>
      <c r="E113" s="5" t="s">
        <v>127</v>
      </c>
      <c r="F113" s="5">
        <v>72</v>
      </c>
      <c r="G113" s="5">
        <v>39</v>
      </c>
      <c r="H113" s="5"/>
    </row>
    <row r="114" ht="24.95" customHeight="1" spans="1:8">
      <c r="A114" s="5">
        <v>112</v>
      </c>
      <c r="B114" s="5" t="s">
        <v>78</v>
      </c>
      <c r="C114" s="5" t="s">
        <v>10</v>
      </c>
      <c r="D114" s="5" t="str">
        <f>"陈娜"</f>
        <v>陈娜</v>
      </c>
      <c r="E114" s="5" t="s">
        <v>128</v>
      </c>
      <c r="F114" s="5">
        <v>71</v>
      </c>
      <c r="G114" s="5">
        <v>50</v>
      </c>
      <c r="H114" s="5"/>
    </row>
    <row r="115" ht="24.95" customHeight="1" spans="1:8">
      <c r="A115" s="5">
        <v>113</v>
      </c>
      <c r="B115" s="5" t="s">
        <v>78</v>
      </c>
      <c r="C115" s="5" t="s">
        <v>10</v>
      </c>
      <c r="D115" s="5" t="str">
        <f>"刘依华"</f>
        <v>刘依华</v>
      </c>
      <c r="E115" s="5" t="s">
        <v>129</v>
      </c>
      <c r="F115" s="5">
        <v>71</v>
      </c>
      <c r="G115" s="5">
        <v>50</v>
      </c>
      <c r="H115" s="5"/>
    </row>
    <row r="116" ht="24.95" customHeight="1" spans="1:8">
      <c r="A116" s="5">
        <v>114</v>
      </c>
      <c r="B116" s="5" t="s">
        <v>78</v>
      </c>
      <c r="C116" s="5" t="s">
        <v>10</v>
      </c>
      <c r="D116" s="5" t="str">
        <f>"曾明月"</f>
        <v>曾明月</v>
      </c>
      <c r="E116" s="5" t="s">
        <v>130</v>
      </c>
      <c r="F116" s="5">
        <v>71</v>
      </c>
      <c r="G116" s="5">
        <v>50</v>
      </c>
      <c r="H116" s="5"/>
    </row>
    <row r="117" ht="24.95" customHeight="1" spans="1:8">
      <c r="A117" s="5">
        <v>115</v>
      </c>
      <c r="B117" s="5" t="s">
        <v>78</v>
      </c>
      <c r="C117" s="5" t="s">
        <v>10</v>
      </c>
      <c r="D117" s="5" t="str">
        <f>"陈圣佳"</f>
        <v>陈圣佳</v>
      </c>
      <c r="E117" s="5" t="s">
        <v>131</v>
      </c>
      <c r="F117" s="5">
        <v>71</v>
      </c>
      <c r="G117" s="5">
        <v>50</v>
      </c>
      <c r="H117" s="5"/>
    </row>
    <row r="118" ht="24.95" customHeight="1" spans="1:8">
      <c r="A118" s="5">
        <v>116</v>
      </c>
      <c r="B118" s="5" t="s">
        <v>78</v>
      </c>
      <c r="C118" s="5" t="s">
        <v>10</v>
      </c>
      <c r="D118" s="5" t="str">
        <f>"梁樱琼"</f>
        <v>梁樱琼</v>
      </c>
      <c r="E118" s="5" t="s">
        <v>132</v>
      </c>
      <c r="F118" s="5">
        <v>71</v>
      </c>
      <c r="G118" s="5">
        <v>50</v>
      </c>
      <c r="H118" s="5"/>
    </row>
    <row r="119" ht="24.95" customHeight="1" spans="1:8">
      <c r="A119" s="5">
        <v>117</v>
      </c>
      <c r="B119" s="5" t="s">
        <v>78</v>
      </c>
      <c r="C119" s="5" t="s">
        <v>10</v>
      </c>
      <c r="D119" s="5" t="str">
        <f>"黄嘉莹"</f>
        <v>黄嘉莹</v>
      </c>
      <c r="E119" s="5" t="s">
        <v>133</v>
      </c>
      <c r="F119" s="5">
        <v>71</v>
      </c>
      <c r="G119" s="5">
        <v>50</v>
      </c>
      <c r="H119" s="5"/>
    </row>
    <row r="120" ht="24.95" customHeight="1" spans="1:8">
      <c r="A120" s="5">
        <v>118</v>
      </c>
      <c r="B120" s="5" t="s">
        <v>78</v>
      </c>
      <c r="C120" s="5" t="s">
        <v>10</v>
      </c>
      <c r="D120" s="5" t="str">
        <f>"郭佳敏"</f>
        <v>郭佳敏</v>
      </c>
      <c r="E120" s="5" t="s">
        <v>134</v>
      </c>
      <c r="F120" s="5">
        <v>71</v>
      </c>
      <c r="G120" s="5">
        <v>50</v>
      </c>
      <c r="H120" s="5"/>
    </row>
    <row r="121" ht="24.95" customHeight="1" spans="1:8">
      <c r="A121" s="5">
        <v>119</v>
      </c>
      <c r="B121" s="5" t="s">
        <v>78</v>
      </c>
      <c r="C121" s="5" t="s">
        <v>10</v>
      </c>
      <c r="D121" s="5" t="str">
        <f>"陆铮铮"</f>
        <v>陆铮铮</v>
      </c>
      <c r="E121" s="5" t="s">
        <v>135</v>
      </c>
      <c r="F121" s="5">
        <v>71</v>
      </c>
      <c r="G121" s="5">
        <v>50</v>
      </c>
      <c r="H121" s="5"/>
    </row>
    <row r="122" ht="24.95" customHeight="1" spans="1:8">
      <c r="A122" s="5">
        <v>120</v>
      </c>
      <c r="B122" s="5" t="s">
        <v>78</v>
      </c>
      <c r="C122" s="5" t="s">
        <v>10</v>
      </c>
      <c r="D122" s="5" t="str">
        <f>"禹嘉玲"</f>
        <v>禹嘉玲</v>
      </c>
      <c r="E122" s="5" t="s">
        <v>136</v>
      </c>
      <c r="F122" s="5">
        <v>71</v>
      </c>
      <c r="G122" s="5">
        <v>50</v>
      </c>
      <c r="H122" s="5"/>
    </row>
    <row r="123" ht="24.95" customHeight="1" spans="1:8">
      <c r="A123" s="5">
        <v>121</v>
      </c>
      <c r="B123" s="5" t="s">
        <v>78</v>
      </c>
      <c r="C123" s="5" t="s">
        <v>10</v>
      </c>
      <c r="D123" s="5" t="str">
        <f>"张心如"</f>
        <v>张心如</v>
      </c>
      <c r="E123" s="5" t="s">
        <v>137</v>
      </c>
      <c r="F123" s="5">
        <v>71</v>
      </c>
      <c r="G123" s="5">
        <v>50</v>
      </c>
      <c r="H123" s="5"/>
    </row>
    <row r="124" ht="24.95" customHeight="1" spans="1:8">
      <c r="A124" s="5">
        <v>122</v>
      </c>
      <c r="B124" s="5" t="s">
        <v>78</v>
      </c>
      <c r="C124" s="5" t="s">
        <v>10</v>
      </c>
      <c r="D124" s="5" t="str">
        <f>"符洁颖"</f>
        <v>符洁颖</v>
      </c>
      <c r="E124" s="5" t="s">
        <v>138</v>
      </c>
      <c r="F124" s="5">
        <v>71</v>
      </c>
      <c r="G124" s="5">
        <v>50</v>
      </c>
      <c r="H124" s="5"/>
    </row>
    <row r="125" ht="24.95" customHeight="1" spans="1:8">
      <c r="A125" s="5">
        <v>123</v>
      </c>
      <c r="B125" s="5" t="s">
        <v>78</v>
      </c>
      <c r="C125" s="5" t="s">
        <v>10</v>
      </c>
      <c r="D125" s="5" t="str">
        <f>"亢雪倩"</f>
        <v>亢雪倩</v>
      </c>
      <c r="E125" s="5" t="s">
        <v>139</v>
      </c>
      <c r="F125" s="5">
        <v>70</v>
      </c>
      <c r="G125" s="5">
        <v>61</v>
      </c>
      <c r="H125" s="5"/>
    </row>
    <row r="126" ht="24.95" customHeight="1" spans="1:8">
      <c r="A126" s="5">
        <v>124</v>
      </c>
      <c r="B126" s="5" t="s">
        <v>78</v>
      </c>
      <c r="C126" s="5" t="s">
        <v>10</v>
      </c>
      <c r="D126" s="5" t="str">
        <f>"陈艺杰"</f>
        <v>陈艺杰</v>
      </c>
      <c r="E126" s="5" t="s">
        <v>140</v>
      </c>
      <c r="F126" s="5">
        <v>70</v>
      </c>
      <c r="G126" s="5">
        <v>61</v>
      </c>
      <c r="H126" s="5"/>
    </row>
    <row r="127" ht="24.95" customHeight="1" spans="1:8">
      <c r="A127" s="5">
        <v>125</v>
      </c>
      <c r="B127" s="5" t="s">
        <v>78</v>
      </c>
      <c r="C127" s="5" t="s">
        <v>10</v>
      </c>
      <c r="D127" s="5" t="str">
        <f>"文美炫"</f>
        <v>文美炫</v>
      </c>
      <c r="E127" s="5" t="s">
        <v>141</v>
      </c>
      <c r="F127" s="5">
        <v>70</v>
      </c>
      <c r="G127" s="5">
        <v>61</v>
      </c>
      <c r="H127" s="5"/>
    </row>
    <row r="128" ht="24.95" customHeight="1" spans="1:8">
      <c r="A128" s="5">
        <v>126</v>
      </c>
      <c r="B128" s="5" t="s">
        <v>78</v>
      </c>
      <c r="C128" s="5" t="s">
        <v>10</v>
      </c>
      <c r="D128" s="5" t="str">
        <f>"吴佩华"</f>
        <v>吴佩华</v>
      </c>
      <c r="E128" s="5" t="s">
        <v>142</v>
      </c>
      <c r="F128" s="5">
        <v>70</v>
      </c>
      <c r="G128" s="5">
        <v>61</v>
      </c>
      <c r="H128" s="5"/>
    </row>
    <row r="129" ht="24.95" customHeight="1" spans="1:8">
      <c r="A129" s="5">
        <v>127</v>
      </c>
      <c r="B129" s="5" t="s">
        <v>78</v>
      </c>
      <c r="C129" s="5" t="s">
        <v>10</v>
      </c>
      <c r="D129" s="5" t="str">
        <f>"苏小柳"</f>
        <v>苏小柳</v>
      </c>
      <c r="E129" s="5" t="s">
        <v>143</v>
      </c>
      <c r="F129" s="5">
        <v>70</v>
      </c>
      <c r="G129" s="5">
        <v>61</v>
      </c>
      <c r="H129" s="5"/>
    </row>
    <row r="130" ht="24.95" customHeight="1" spans="1:8">
      <c r="A130" s="5">
        <v>128</v>
      </c>
      <c r="B130" s="5" t="s">
        <v>78</v>
      </c>
      <c r="C130" s="5" t="s">
        <v>10</v>
      </c>
      <c r="D130" s="5" t="str">
        <f>"黄晓雪"</f>
        <v>黄晓雪</v>
      </c>
      <c r="E130" s="5" t="s">
        <v>144</v>
      </c>
      <c r="F130" s="5">
        <v>70</v>
      </c>
      <c r="G130" s="5">
        <v>61</v>
      </c>
      <c r="H130" s="5"/>
    </row>
    <row r="131" ht="24.95" customHeight="1" spans="1:8">
      <c r="A131" s="5">
        <v>129</v>
      </c>
      <c r="B131" s="5" t="s">
        <v>78</v>
      </c>
      <c r="C131" s="5" t="s">
        <v>10</v>
      </c>
      <c r="D131" s="5" t="str">
        <f>"王蕊"</f>
        <v>王蕊</v>
      </c>
      <c r="E131" s="5" t="s">
        <v>145</v>
      </c>
      <c r="F131" s="5">
        <v>70</v>
      </c>
      <c r="G131" s="5">
        <v>61</v>
      </c>
      <c r="H131" s="5"/>
    </row>
    <row r="132" ht="24.95" customHeight="1" spans="1:8">
      <c r="A132" s="5">
        <v>130</v>
      </c>
      <c r="B132" s="5" t="s">
        <v>78</v>
      </c>
      <c r="C132" s="5" t="s">
        <v>10</v>
      </c>
      <c r="D132" s="5" t="str">
        <f>"普金萍"</f>
        <v>普金萍</v>
      </c>
      <c r="E132" s="5" t="s">
        <v>146</v>
      </c>
      <c r="F132" s="5">
        <v>70</v>
      </c>
      <c r="G132" s="5">
        <v>61</v>
      </c>
      <c r="H132" s="5"/>
    </row>
    <row r="133" ht="24.95" customHeight="1" spans="1:8">
      <c r="A133" s="5">
        <v>131</v>
      </c>
      <c r="B133" s="5" t="s">
        <v>78</v>
      </c>
      <c r="C133" s="5" t="s">
        <v>10</v>
      </c>
      <c r="D133" s="5" t="str">
        <f>"张希"</f>
        <v>张希</v>
      </c>
      <c r="E133" s="5" t="s">
        <v>147</v>
      </c>
      <c r="F133" s="5">
        <v>70</v>
      </c>
      <c r="G133" s="5">
        <v>61</v>
      </c>
      <c r="H133" s="5"/>
    </row>
    <row r="134" ht="24.95" customHeight="1" spans="1:8">
      <c r="A134" s="5">
        <v>132</v>
      </c>
      <c r="B134" s="5" t="s">
        <v>78</v>
      </c>
      <c r="C134" s="5" t="s">
        <v>10</v>
      </c>
      <c r="D134" s="5" t="str">
        <f>"邢儒娟"</f>
        <v>邢儒娟</v>
      </c>
      <c r="E134" s="5" t="s">
        <v>148</v>
      </c>
      <c r="F134" s="5">
        <v>70</v>
      </c>
      <c r="G134" s="5">
        <v>61</v>
      </c>
      <c r="H134" s="5"/>
    </row>
    <row r="135" ht="24.95" customHeight="1" spans="1:8">
      <c r="A135" s="5">
        <v>133</v>
      </c>
      <c r="B135" s="5" t="s">
        <v>78</v>
      </c>
      <c r="C135" s="5" t="s">
        <v>10</v>
      </c>
      <c r="D135" s="5" t="str">
        <f>"林梦玲"</f>
        <v>林梦玲</v>
      </c>
      <c r="E135" s="5" t="s">
        <v>149</v>
      </c>
      <c r="F135" s="5">
        <v>70</v>
      </c>
      <c r="G135" s="5">
        <v>61</v>
      </c>
      <c r="H135" s="5"/>
    </row>
    <row r="136" ht="24.95" customHeight="1" spans="1:8">
      <c r="A136" s="5">
        <v>134</v>
      </c>
      <c r="B136" s="5" t="s">
        <v>78</v>
      </c>
      <c r="C136" s="5" t="s">
        <v>10</v>
      </c>
      <c r="D136" s="5" t="str">
        <f>"王壮妹"</f>
        <v>王壮妹</v>
      </c>
      <c r="E136" s="5" t="s">
        <v>150</v>
      </c>
      <c r="F136" s="5">
        <v>69</v>
      </c>
      <c r="G136" s="5">
        <v>72</v>
      </c>
      <c r="H136" s="5"/>
    </row>
    <row r="137" ht="24.95" customHeight="1" spans="1:8">
      <c r="A137" s="5">
        <v>135</v>
      </c>
      <c r="B137" s="5" t="s">
        <v>78</v>
      </c>
      <c r="C137" s="5" t="s">
        <v>10</v>
      </c>
      <c r="D137" s="5" t="str">
        <f>"曾淑淼"</f>
        <v>曾淑淼</v>
      </c>
      <c r="E137" s="5" t="s">
        <v>151</v>
      </c>
      <c r="F137" s="5">
        <v>69</v>
      </c>
      <c r="G137" s="5">
        <v>72</v>
      </c>
      <c r="H137" s="5"/>
    </row>
    <row r="138" ht="24.95" customHeight="1" spans="1:8">
      <c r="A138" s="5">
        <v>136</v>
      </c>
      <c r="B138" s="5" t="s">
        <v>78</v>
      </c>
      <c r="C138" s="5" t="s">
        <v>10</v>
      </c>
      <c r="D138" s="5" t="str">
        <f>"李慧花"</f>
        <v>李慧花</v>
      </c>
      <c r="E138" s="5" t="s">
        <v>152</v>
      </c>
      <c r="F138" s="5">
        <v>69</v>
      </c>
      <c r="G138" s="5">
        <v>72</v>
      </c>
      <c r="H138" s="5"/>
    </row>
    <row r="139" ht="24.95" customHeight="1" spans="1:8">
      <c r="A139" s="5">
        <v>137</v>
      </c>
      <c r="B139" s="5" t="s">
        <v>78</v>
      </c>
      <c r="C139" s="5" t="s">
        <v>10</v>
      </c>
      <c r="D139" s="5" t="str">
        <f>"文常瑾"</f>
        <v>文常瑾</v>
      </c>
      <c r="E139" s="5" t="s">
        <v>153</v>
      </c>
      <c r="F139" s="5">
        <v>69</v>
      </c>
      <c r="G139" s="5">
        <v>72</v>
      </c>
      <c r="H139" s="5"/>
    </row>
    <row r="140" ht="24.95" customHeight="1" spans="1:8">
      <c r="A140" s="5">
        <v>138</v>
      </c>
      <c r="B140" s="5" t="s">
        <v>78</v>
      </c>
      <c r="C140" s="5" t="s">
        <v>10</v>
      </c>
      <c r="D140" s="5" t="str">
        <f>"周水源"</f>
        <v>周水源</v>
      </c>
      <c r="E140" s="5" t="s">
        <v>154</v>
      </c>
      <c r="F140" s="5">
        <v>69</v>
      </c>
      <c r="G140" s="5">
        <v>72</v>
      </c>
      <c r="H140" s="5"/>
    </row>
    <row r="141" ht="24.95" customHeight="1" spans="1:8">
      <c r="A141" s="5">
        <v>139</v>
      </c>
      <c r="B141" s="5" t="s">
        <v>78</v>
      </c>
      <c r="C141" s="5" t="s">
        <v>10</v>
      </c>
      <c r="D141" s="5" t="str">
        <f>"许琼娜"</f>
        <v>许琼娜</v>
      </c>
      <c r="E141" s="5" t="s">
        <v>155</v>
      </c>
      <c r="F141" s="5">
        <v>69</v>
      </c>
      <c r="G141" s="5">
        <v>72</v>
      </c>
      <c r="H141" s="5"/>
    </row>
    <row r="142" ht="24.95" customHeight="1" spans="1:8">
      <c r="A142" s="5">
        <v>140</v>
      </c>
      <c r="B142" s="5" t="s">
        <v>78</v>
      </c>
      <c r="C142" s="5" t="s">
        <v>10</v>
      </c>
      <c r="D142" s="5" t="str">
        <f>"王运恋"</f>
        <v>王运恋</v>
      </c>
      <c r="E142" s="5" t="s">
        <v>156</v>
      </c>
      <c r="F142" s="5">
        <v>69</v>
      </c>
      <c r="G142" s="5">
        <v>72</v>
      </c>
      <c r="H142" s="5"/>
    </row>
    <row r="143" ht="24.95" customHeight="1" spans="1:8">
      <c r="A143" s="5">
        <v>141</v>
      </c>
      <c r="B143" s="5" t="s">
        <v>78</v>
      </c>
      <c r="C143" s="5" t="s">
        <v>10</v>
      </c>
      <c r="D143" s="5" t="str">
        <f>"王淑女"</f>
        <v>王淑女</v>
      </c>
      <c r="E143" s="5" t="s">
        <v>157</v>
      </c>
      <c r="F143" s="5">
        <v>69</v>
      </c>
      <c r="G143" s="5">
        <v>72</v>
      </c>
      <c r="H143" s="5"/>
    </row>
    <row r="144" ht="24.95" customHeight="1" spans="1:8">
      <c r="A144" s="5">
        <v>142</v>
      </c>
      <c r="B144" s="5" t="s">
        <v>78</v>
      </c>
      <c r="C144" s="5" t="s">
        <v>10</v>
      </c>
      <c r="D144" s="5" t="str">
        <f>"陈小婷"</f>
        <v>陈小婷</v>
      </c>
      <c r="E144" s="5" t="s">
        <v>158</v>
      </c>
      <c r="F144" s="5">
        <v>68</v>
      </c>
      <c r="G144" s="5">
        <v>80</v>
      </c>
      <c r="H144" s="5"/>
    </row>
    <row r="145" ht="24.95" customHeight="1" spans="1:8">
      <c r="A145" s="5">
        <v>143</v>
      </c>
      <c r="B145" s="5" t="s">
        <v>78</v>
      </c>
      <c r="C145" s="5" t="s">
        <v>10</v>
      </c>
      <c r="D145" s="5" t="str">
        <f>"吴小娟"</f>
        <v>吴小娟</v>
      </c>
      <c r="E145" s="5" t="s">
        <v>159</v>
      </c>
      <c r="F145" s="5">
        <v>68</v>
      </c>
      <c r="G145" s="5">
        <v>80</v>
      </c>
      <c r="H145" s="5"/>
    </row>
    <row r="146" ht="24.95" customHeight="1" spans="1:8">
      <c r="A146" s="5">
        <v>144</v>
      </c>
      <c r="B146" s="5" t="s">
        <v>78</v>
      </c>
      <c r="C146" s="5" t="s">
        <v>10</v>
      </c>
      <c r="D146" s="5" t="str">
        <f>"章明珠"</f>
        <v>章明珠</v>
      </c>
      <c r="E146" s="5" t="s">
        <v>160</v>
      </c>
      <c r="F146" s="5">
        <v>68</v>
      </c>
      <c r="G146" s="5">
        <v>80</v>
      </c>
      <c r="H146" s="5"/>
    </row>
    <row r="147" ht="24.95" customHeight="1" spans="1:8">
      <c r="A147" s="5">
        <v>145</v>
      </c>
      <c r="B147" s="5" t="s">
        <v>78</v>
      </c>
      <c r="C147" s="5" t="s">
        <v>10</v>
      </c>
      <c r="D147" s="5" t="str">
        <f>"孔维霞"</f>
        <v>孔维霞</v>
      </c>
      <c r="E147" s="5" t="s">
        <v>161</v>
      </c>
      <c r="F147" s="5">
        <v>68</v>
      </c>
      <c r="G147" s="5">
        <v>80</v>
      </c>
      <c r="H147" s="5"/>
    </row>
    <row r="148" ht="24.95" customHeight="1" spans="1:8">
      <c r="A148" s="5">
        <v>146</v>
      </c>
      <c r="B148" s="5" t="s">
        <v>78</v>
      </c>
      <c r="C148" s="5" t="s">
        <v>10</v>
      </c>
      <c r="D148" s="5" t="str">
        <f>"文丽泽"</f>
        <v>文丽泽</v>
      </c>
      <c r="E148" s="5" t="s">
        <v>162</v>
      </c>
      <c r="F148" s="5">
        <v>68</v>
      </c>
      <c r="G148" s="5">
        <v>80</v>
      </c>
      <c r="H148" s="5"/>
    </row>
    <row r="149" ht="24.95" customHeight="1" spans="1:8">
      <c r="A149" s="5">
        <v>147</v>
      </c>
      <c r="B149" s="5" t="s">
        <v>78</v>
      </c>
      <c r="C149" s="5" t="s">
        <v>10</v>
      </c>
      <c r="D149" s="5" t="str">
        <f>"关小柳"</f>
        <v>关小柳</v>
      </c>
      <c r="E149" s="5" t="s">
        <v>163</v>
      </c>
      <c r="F149" s="5">
        <v>68</v>
      </c>
      <c r="G149" s="5">
        <v>80</v>
      </c>
      <c r="H149" s="5"/>
    </row>
    <row r="150" ht="24.95" customHeight="1" spans="1:8">
      <c r="A150" s="5">
        <v>148</v>
      </c>
      <c r="B150" s="5" t="s">
        <v>78</v>
      </c>
      <c r="C150" s="5" t="s">
        <v>10</v>
      </c>
      <c r="D150" s="5" t="str">
        <f>"吴菲"</f>
        <v>吴菲</v>
      </c>
      <c r="E150" s="5" t="s">
        <v>164</v>
      </c>
      <c r="F150" s="5">
        <v>68</v>
      </c>
      <c r="G150" s="5">
        <v>80</v>
      </c>
      <c r="H150" s="5"/>
    </row>
    <row r="151" ht="24.95" customHeight="1" spans="1:8">
      <c r="A151" s="5">
        <v>149</v>
      </c>
      <c r="B151" s="5" t="s">
        <v>78</v>
      </c>
      <c r="C151" s="5" t="s">
        <v>10</v>
      </c>
      <c r="D151" s="5" t="str">
        <f>"洪川"</f>
        <v>洪川</v>
      </c>
      <c r="E151" s="5" t="s">
        <v>165</v>
      </c>
      <c r="F151" s="5">
        <v>67</v>
      </c>
      <c r="G151" s="5">
        <v>87</v>
      </c>
      <c r="H151" s="5"/>
    </row>
    <row r="152" ht="24.95" customHeight="1" spans="1:8">
      <c r="A152" s="5">
        <v>150</v>
      </c>
      <c r="B152" s="5" t="s">
        <v>78</v>
      </c>
      <c r="C152" s="5" t="s">
        <v>10</v>
      </c>
      <c r="D152" s="5" t="str">
        <f>"乔锦涛"</f>
        <v>乔锦涛</v>
      </c>
      <c r="E152" s="5" t="s">
        <v>166</v>
      </c>
      <c r="F152" s="5">
        <v>67</v>
      </c>
      <c r="G152" s="5">
        <v>87</v>
      </c>
      <c r="H152" s="5"/>
    </row>
    <row r="153" ht="24.95" customHeight="1" spans="1:8">
      <c r="A153" s="5">
        <v>151</v>
      </c>
      <c r="B153" s="5" t="s">
        <v>78</v>
      </c>
      <c r="C153" s="5" t="s">
        <v>10</v>
      </c>
      <c r="D153" s="5" t="str">
        <f>"唐颖娇"</f>
        <v>唐颖娇</v>
      </c>
      <c r="E153" s="5" t="s">
        <v>167</v>
      </c>
      <c r="F153" s="5">
        <v>67</v>
      </c>
      <c r="G153" s="5">
        <v>87</v>
      </c>
      <c r="H153" s="5"/>
    </row>
    <row r="154" ht="24.95" customHeight="1" spans="1:8">
      <c r="A154" s="5">
        <v>152</v>
      </c>
      <c r="B154" s="5" t="s">
        <v>78</v>
      </c>
      <c r="C154" s="5" t="s">
        <v>10</v>
      </c>
      <c r="D154" s="5" t="str">
        <f>"王玲"</f>
        <v>王玲</v>
      </c>
      <c r="E154" s="5" t="s">
        <v>168</v>
      </c>
      <c r="F154" s="5">
        <v>67</v>
      </c>
      <c r="G154" s="5">
        <v>87</v>
      </c>
      <c r="H154" s="5"/>
    </row>
    <row r="155" ht="24.95" customHeight="1" spans="1:8">
      <c r="A155" s="5">
        <v>153</v>
      </c>
      <c r="B155" s="5" t="s">
        <v>78</v>
      </c>
      <c r="C155" s="5" t="s">
        <v>10</v>
      </c>
      <c r="D155" s="5" t="str">
        <f>"王文花"</f>
        <v>王文花</v>
      </c>
      <c r="E155" s="5" t="s">
        <v>169</v>
      </c>
      <c r="F155" s="5">
        <v>67</v>
      </c>
      <c r="G155" s="5">
        <v>87</v>
      </c>
      <c r="H155" s="5"/>
    </row>
    <row r="156" ht="24.95" customHeight="1" spans="1:8">
      <c r="A156" s="5">
        <v>154</v>
      </c>
      <c r="B156" s="5" t="s">
        <v>78</v>
      </c>
      <c r="C156" s="5" t="s">
        <v>10</v>
      </c>
      <c r="D156" s="5" t="str">
        <f>"郑薇"</f>
        <v>郑薇</v>
      </c>
      <c r="E156" s="5" t="s">
        <v>170</v>
      </c>
      <c r="F156" s="5">
        <v>67</v>
      </c>
      <c r="G156" s="5">
        <v>87</v>
      </c>
      <c r="H156" s="5"/>
    </row>
    <row r="157" ht="24.95" customHeight="1" spans="1:8">
      <c r="A157" s="5">
        <v>155</v>
      </c>
      <c r="B157" s="5" t="s">
        <v>78</v>
      </c>
      <c r="C157" s="5" t="s">
        <v>10</v>
      </c>
      <c r="D157" s="5" t="str">
        <f>"王祚耿"</f>
        <v>王祚耿</v>
      </c>
      <c r="E157" s="5" t="s">
        <v>171</v>
      </c>
      <c r="F157" s="5">
        <v>66</v>
      </c>
      <c r="G157" s="5">
        <v>93</v>
      </c>
      <c r="H157" s="5"/>
    </row>
    <row r="158" ht="24.95" customHeight="1" spans="1:8">
      <c r="A158" s="5">
        <v>156</v>
      </c>
      <c r="B158" s="5" t="s">
        <v>78</v>
      </c>
      <c r="C158" s="5" t="s">
        <v>10</v>
      </c>
      <c r="D158" s="5" t="str">
        <f>"谭柳怡"</f>
        <v>谭柳怡</v>
      </c>
      <c r="E158" s="5" t="s">
        <v>172</v>
      </c>
      <c r="F158" s="5">
        <v>66</v>
      </c>
      <c r="G158" s="5">
        <v>93</v>
      </c>
      <c r="H158" s="5"/>
    </row>
    <row r="159" ht="24.95" customHeight="1" spans="1:8">
      <c r="A159" s="5">
        <v>157</v>
      </c>
      <c r="B159" s="5" t="s">
        <v>78</v>
      </c>
      <c r="C159" s="5" t="s">
        <v>10</v>
      </c>
      <c r="D159" s="5" t="str">
        <f>"孙雪慧"</f>
        <v>孙雪慧</v>
      </c>
      <c r="E159" s="5" t="s">
        <v>173</v>
      </c>
      <c r="F159" s="5">
        <v>66</v>
      </c>
      <c r="G159" s="5">
        <v>93</v>
      </c>
      <c r="H159" s="5"/>
    </row>
    <row r="160" ht="24.95" customHeight="1" spans="1:8">
      <c r="A160" s="5">
        <v>158</v>
      </c>
      <c r="B160" s="5" t="s">
        <v>78</v>
      </c>
      <c r="C160" s="5" t="s">
        <v>10</v>
      </c>
      <c r="D160" s="5" t="str">
        <f>"符昕媛"</f>
        <v>符昕媛</v>
      </c>
      <c r="E160" s="5" t="s">
        <v>174</v>
      </c>
      <c r="F160" s="5">
        <v>66</v>
      </c>
      <c r="G160" s="5">
        <v>93</v>
      </c>
      <c r="H160" s="5"/>
    </row>
    <row r="161" ht="24.95" customHeight="1" spans="1:8">
      <c r="A161" s="5">
        <v>159</v>
      </c>
      <c r="B161" s="5" t="s">
        <v>78</v>
      </c>
      <c r="C161" s="5" t="s">
        <v>10</v>
      </c>
      <c r="D161" s="5" t="str">
        <f>"王芸琳"</f>
        <v>王芸琳</v>
      </c>
      <c r="E161" s="5" t="s">
        <v>175</v>
      </c>
      <c r="F161" s="5">
        <v>66</v>
      </c>
      <c r="G161" s="5">
        <v>93</v>
      </c>
      <c r="H161" s="5"/>
    </row>
    <row r="162" ht="24.95" customHeight="1" spans="1:8">
      <c r="A162" s="5">
        <v>160</v>
      </c>
      <c r="B162" s="5" t="s">
        <v>78</v>
      </c>
      <c r="C162" s="5" t="s">
        <v>10</v>
      </c>
      <c r="D162" s="5" t="str">
        <f>"吴文可"</f>
        <v>吴文可</v>
      </c>
      <c r="E162" s="5" t="s">
        <v>176</v>
      </c>
      <c r="F162" s="5">
        <v>66</v>
      </c>
      <c r="G162" s="5">
        <v>93</v>
      </c>
      <c r="H162" s="5"/>
    </row>
    <row r="163" ht="24.95" customHeight="1" spans="1:8">
      <c r="A163" s="5">
        <v>161</v>
      </c>
      <c r="B163" s="5" t="s">
        <v>78</v>
      </c>
      <c r="C163" s="5" t="s">
        <v>10</v>
      </c>
      <c r="D163" s="5" t="str">
        <f>"许丰英"</f>
        <v>许丰英</v>
      </c>
      <c r="E163" s="5" t="s">
        <v>177</v>
      </c>
      <c r="F163" s="5">
        <v>66</v>
      </c>
      <c r="G163" s="5">
        <v>93</v>
      </c>
      <c r="H163" s="5"/>
    </row>
    <row r="164" ht="24.95" customHeight="1" spans="1:8">
      <c r="A164" s="5">
        <v>162</v>
      </c>
      <c r="B164" s="5" t="s">
        <v>78</v>
      </c>
      <c r="C164" s="5" t="s">
        <v>10</v>
      </c>
      <c r="D164" s="5" t="str">
        <f>"冯雅琳"</f>
        <v>冯雅琳</v>
      </c>
      <c r="E164" s="5" t="s">
        <v>178</v>
      </c>
      <c r="F164" s="5">
        <v>66</v>
      </c>
      <c r="G164" s="5">
        <v>93</v>
      </c>
      <c r="H164" s="5"/>
    </row>
    <row r="165" ht="24.95" customHeight="1" spans="1:8">
      <c r="A165" s="5">
        <v>163</v>
      </c>
      <c r="B165" s="5" t="s">
        <v>78</v>
      </c>
      <c r="C165" s="5" t="s">
        <v>10</v>
      </c>
      <c r="D165" s="5" t="str">
        <f>"李应才"</f>
        <v>李应才</v>
      </c>
      <c r="E165" s="5" t="s">
        <v>179</v>
      </c>
      <c r="F165" s="5">
        <v>65</v>
      </c>
      <c r="G165" s="5">
        <v>101</v>
      </c>
      <c r="H165" s="5"/>
    </row>
    <row r="166" ht="24.95" customHeight="1" spans="1:8">
      <c r="A166" s="5">
        <v>164</v>
      </c>
      <c r="B166" s="5" t="s">
        <v>78</v>
      </c>
      <c r="C166" s="5" t="s">
        <v>10</v>
      </c>
      <c r="D166" s="5" t="str">
        <f>"王小李"</f>
        <v>王小李</v>
      </c>
      <c r="E166" s="5" t="s">
        <v>180</v>
      </c>
      <c r="F166" s="5">
        <v>65</v>
      </c>
      <c r="G166" s="5">
        <v>101</v>
      </c>
      <c r="H166" s="5"/>
    </row>
    <row r="167" ht="24.95" customHeight="1" spans="1:8">
      <c r="A167" s="5">
        <v>165</v>
      </c>
      <c r="B167" s="5" t="s">
        <v>78</v>
      </c>
      <c r="C167" s="5" t="s">
        <v>10</v>
      </c>
      <c r="D167" s="5" t="str">
        <f>"钟彩银"</f>
        <v>钟彩银</v>
      </c>
      <c r="E167" s="5" t="s">
        <v>181</v>
      </c>
      <c r="F167" s="5">
        <v>65</v>
      </c>
      <c r="G167" s="5">
        <v>101</v>
      </c>
      <c r="H167" s="5"/>
    </row>
    <row r="168" ht="24.95" customHeight="1" spans="1:8">
      <c r="A168" s="5">
        <v>166</v>
      </c>
      <c r="B168" s="5" t="s">
        <v>78</v>
      </c>
      <c r="C168" s="5" t="s">
        <v>10</v>
      </c>
      <c r="D168" s="5" t="str">
        <f>"张洪铭"</f>
        <v>张洪铭</v>
      </c>
      <c r="E168" s="5" t="s">
        <v>182</v>
      </c>
      <c r="F168" s="5">
        <v>65</v>
      </c>
      <c r="G168" s="5">
        <v>101</v>
      </c>
      <c r="H168" s="5"/>
    </row>
    <row r="169" ht="24.95" customHeight="1" spans="1:8">
      <c r="A169" s="5">
        <v>167</v>
      </c>
      <c r="B169" s="5" t="s">
        <v>78</v>
      </c>
      <c r="C169" s="5" t="s">
        <v>10</v>
      </c>
      <c r="D169" s="5" t="str">
        <f>"张佳乐"</f>
        <v>张佳乐</v>
      </c>
      <c r="E169" s="5" t="s">
        <v>183</v>
      </c>
      <c r="F169" s="5">
        <v>64</v>
      </c>
      <c r="G169" s="5">
        <v>105</v>
      </c>
      <c r="H169" s="5"/>
    </row>
    <row r="170" ht="24.95" customHeight="1" spans="1:8">
      <c r="A170" s="5">
        <v>168</v>
      </c>
      <c r="B170" s="5" t="s">
        <v>78</v>
      </c>
      <c r="C170" s="5" t="s">
        <v>10</v>
      </c>
      <c r="D170" s="5" t="str">
        <f>"吴春丽"</f>
        <v>吴春丽</v>
      </c>
      <c r="E170" s="5" t="s">
        <v>184</v>
      </c>
      <c r="F170" s="5">
        <v>64</v>
      </c>
      <c r="G170" s="5">
        <v>105</v>
      </c>
      <c r="H170" s="5"/>
    </row>
    <row r="171" ht="24.95" customHeight="1" spans="1:8">
      <c r="A171" s="5">
        <v>169</v>
      </c>
      <c r="B171" s="5" t="s">
        <v>78</v>
      </c>
      <c r="C171" s="5" t="s">
        <v>10</v>
      </c>
      <c r="D171" s="5" t="str">
        <f>"符兴芳"</f>
        <v>符兴芳</v>
      </c>
      <c r="E171" s="5" t="s">
        <v>185</v>
      </c>
      <c r="F171" s="5">
        <v>64</v>
      </c>
      <c r="G171" s="5">
        <v>105</v>
      </c>
      <c r="H171" s="5"/>
    </row>
    <row r="172" ht="24.95" customHeight="1" spans="1:8">
      <c r="A172" s="5">
        <v>170</v>
      </c>
      <c r="B172" s="5" t="s">
        <v>78</v>
      </c>
      <c r="C172" s="5" t="s">
        <v>10</v>
      </c>
      <c r="D172" s="5" t="str">
        <f>"黄锦华"</f>
        <v>黄锦华</v>
      </c>
      <c r="E172" s="5" t="s">
        <v>186</v>
      </c>
      <c r="F172" s="5">
        <v>64</v>
      </c>
      <c r="G172" s="5">
        <v>105</v>
      </c>
      <c r="H172" s="5"/>
    </row>
    <row r="173" ht="24.95" customHeight="1" spans="1:8">
      <c r="A173" s="5">
        <v>171</v>
      </c>
      <c r="B173" s="5" t="s">
        <v>78</v>
      </c>
      <c r="C173" s="5" t="s">
        <v>10</v>
      </c>
      <c r="D173" s="5" t="str">
        <f>"陈光"</f>
        <v>陈光</v>
      </c>
      <c r="E173" s="5" t="s">
        <v>187</v>
      </c>
      <c r="F173" s="5">
        <v>64</v>
      </c>
      <c r="G173" s="5">
        <v>105</v>
      </c>
      <c r="H173" s="5"/>
    </row>
    <row r="174" ht="24.95" customHeight="1" spans="1:8">
      <c r="A174" s="5">
        <v>172</v>
      </c>
      <c r="B174" s="5" t="s">
        <v>78</v>
      </c>
      <c r="C174" s="5" t="s">
        <v>10</v>
      </c>
      <c r="D174" s="5" t="str">
        <f>"邱幸琪"</f>
        <v>邱幸琪</v>
      </c>
      <c r="E174" s="5" t="s">
        <v>188</v>
      </c>
      <c r="F174" s="5">
        <v>64</v>
      </c>
      <c r="G174" s="5">
        <v>105</v>
      </c>
      <c r="H174" s="5"/>
    </row>
    <row r="175" ht="24.95" customHeight="1" spans="1:8">
      <c r="A175" s="5">
        <v>173</v>
      </c>
      <c r="B175" s="5" t="s">
        <v>78</v>
      </c>
      <c r="C175" s="5" t="s">
        <v>10</v>
      </c>
      <c r="D175" s="5" t="str">
        <f>"邓论鸿"</f>
        <v>邓论鸿</v>
      </c>
      <c r="E175" s="5" t="s">
        <v>189</v>
      </c>
      <c r="F175" s="5">
        <v>64</v>
      </c>
      <c r="G175" s="5">
        <v>105</v>
      </c>
      <c r="H175" s="5"/>
    </row>
    <row r="176" ht="24.95" customHeight="1" spans="1:8">
      <c r="A176" s="5">
        <v>174</v>
      </c>
      <c r="B176" s="5" t="s">
        <v>78</v>
      </c>
      <c r="C176" s="5" t="s">
        <v>10</v>
      </c>
      <c r="D176" s="5" t="str">
        <f>"孙铭阳"</f>
        <v>孙铭阳</v>
      </c>
      <c r="E176" s="5" t="s">
        <v>190</v>
      </c>
      <c r="F176" s="5">
        <v>64</v>
      </c>
      <c r="G176" s="5">
        <v>105</v>
      </c>
      <c r="H176" s="5"/>
    </row>
    <row r="177" ht="24.95" customHeight="1" spans="1:8">
      <c r="A177" s="5">
        <v>175</v>
      </c>
      <c r="B177" s="5" t="s">
        <v>78</v>
      </c>
      <c r="C177" s="5" t="s">
        <v>10</v>
      </c>
      <c r="D177" s="5" t="str">
        <f>"麦明爱"</f>
        <v>麦明爱</v>
      </c>
      <c r="E177" s="5" t="s">
        <v>191</v>
      </c>
      <c r="F177" s="5">
        <v>63</v>
      </c>
      <c r="G177" s="5">
        <v>113</v>
      </c>
      <c r="H177" s="5"/>
    </row>
    <row r="178" ht="24.95" customHeight="1" spans="1:8">
      <c r="A178" s="5">
        <v>176</v>
      </c>
      <c r="B178" s="5" t="s">
        <v>78</v>
      </c>
      <c r="C178" s="5" t="s">
        <v>10</v>
      </c>
      <c r="D178" s="5" t="str">
        <f>"郑义烨"</f>
        <v>郑义烨</v>
      </c>
      <c r="E178" s="5" t="s">
        <v>192</v>
      </c>
      <c r="F178" s="5">
        <v>63</v>
      </c>
      <c r="G178" s="5">
        <v>113</v>
      </c>
      <c r="H178" s="5"/>
    </row>
    <row r="179" ht="24.95" customHeight="1" spans="1:8">
      <c r="A179" s="5">
        <v>177</v>
      </c>
      <c r="B179" s="5" t="s">
        <v>78</v>
      </c>
      <c r="C179" s="5" t="s">
        <v>10</v>
      </c>
      <c r="D179" s="5" t="str">
        <f>"杨慧"</f>
        <v>杨慧</v>
      </c>
      <c r="E179" s="5" t="s">
        <v>193</v>
      </c>
      <c r="F179" s="5">
        <v>63</v>
      </c>
      <c r="G179" s="5">
        <v>113</v>
      </c>
      <c r="H179" s="5"/>
    </row>
    <row r="180" ht="24.95" customHeight="1" spans="1:8">
      <c r="A180" s="5">
        <v>178</v>
      </c>
      <c r="B180" s="5" t="s">
        <v>78</v>
      </c>
      <c r="C180" s="5" t="s">
        <v>10</v>
      </c>
      <c r="D180" s="5" t="str">
        <f>"王琳菊"</f>
        <v>王琳菊</v>
      </c>
      <c r="E180" s="5" t="s">
        <v>194</v>
      </c>
      <c r="F180" s="5">
        <v>63</v>
      </c>
      <c r="G180" s="5">
        <v>113</v>
      </c>
      <c r="H180" s="5"/>
    </row>
    <row r="181" ht="24.95" customHeight="1" spans="1:8">
      <c r="A181" s="5">
        <v>179</v>
      </c>
      <c r="B181" s="5" t="s">
        <v>78</v>
      </c>
      <c r="C181" s="5" t="s">
        <v>10</v>
      </c>
      <c r="D181" s="5" t="str">
        <f>"邢文靓"</f>
        <v>邢文靓</v>
      </c>
      <c r="E181" s="5" t="s">
        <v>195</v>
      </c>
      <c r="F181" s="5">
        <v>63</v>
      </c>
      <c r="G181" s="5">
        <v>113</v>
      </c>
      <c r="H181" s="5"/>
    </row>
    <row r="182" ht="24.95" customHeight="1" spans="1:8">
      <c r="A182" s="5">
        <v>180</v>
      </c>
      <c r="B182" s="5" t="s">
        <v>78</v>
      </c>
      <c r="C182" s="5" t="s">
        <v>10</v>
      </c>
      <c r="D182" s="5" t="str">
        <f>"谢秀涓"</f>
        <v>谢秀涓</v>
      </c>
      <c r="E182" s="5" t="s">
        <v>196</v>
      </c>
      <c r="F182" s="5">
        <v>63</v>
      </c>
      <c r="G182" s="5">
        <v>113</v>
      </c>
      <c r="H182" s="5"/>
    </row>
    <row r="183" ht="24.95" customHeight="1" spans="1:8">
      <c r="A183" s="5">
        <v>181</v>
      </c>
      <c r="B183" s="5" t="s">
        <v>78</v>
      </c>
      <c r="C183" s="5" t="s">
        <v>10</v>
      </c>
      <c r="D183" s="5" t="str">
        <f>"蔡艳艳"</f>
        <v>蔡艳艳</v>
      </c>
      <c r="E183" s="5" t="s">
        <v>197</v>
      </c>
      <c r="F183" s="5">
        <v>62</v>
      </c>
      <c r="G183" s="5">
        <v>119</v>
      </c>
      <c r="H183" s="5"/>
    </row>
    <row r="184" ht="24.95" customHeight="1" spans="1:8">
      <c r="A184" s="5">
        <v>182</v>
      </c>
      <c r="B184" s="5" t="s">
        <v>78</v>
      </c>
      <c r="C184" s="5" t="s">
        <v>10</v>
      </c>
      <c r="D184" s="5" t="str">
        <f>"黄贝贝"</f>
        <v>黄贝贝</v>
      </c>
      <c r="E184" s="5" t="s">
        <v>198</v>
      </c>
      <c r="F184" s="5">
        <v>61</v>
      </c>
      <c r="G184" s="5">
        <v>120</v>
      </c>
      <c r="H184" s="5"/>
    </row>
    <row r="185" ht="24.95" customHeight="1" spans="1:8">
      <c r="A185" s="5">
        <v>183</v>
      </c>
      <c r="B185" s="5" t="s">
        <v>78</v>
      </c>
      <c r="C185" s="5" t="s">
        <v>10</v>
      </c>
      <c r="D185" s="5" t="str">
        <f>"赵利秋"</f>
        <v>赵利秋</v>
      </c>
      <c r="E185" s="5" t="s">
        <v>199</v>
      </c>
      <c r="F185" s="5">
        <v>61</v>
      </c>
      <c r="G185" s="5">
        <v>120</v>
      </c>
      <c r="H185" s="5"/>
    </row>
    <row r="186" ht="24.95" customHeight="1" spans="1:8">
      <c r="A186" s="5">
        <v>184</v>
      </c>
      <c r="B186" s="5" t="s">
        <v>78</v>
      </c>
      <c r="C186" s="5" t="s">
        <v>10</v>
      </c>
      <c r="D186" s="5" t="str">
        <f>"林嫚"</f>
        <v>林嫚</v>
      </c>
      <c r="E186" s="5" t="s">
        <v>200</v>
      </c>
      <c r="F186" s="5">
        <v>60</v>
      </c>
      <c r="G186" s="5">
        <v>122</v>
      </c>
      <c r="H186" s="5"/>
    </row>
    <row r="187" ht="24.95" customHeight="1" spans="1:8">
      <c r="A187" s="5">
        <v>185</v>
      </c>
      <c r="B187" s="5" t="s">
        <v>78</v>
      </c>
      <c r="C187" s="5" t="s">
        <v>10</v>
      </c>
      <c r="D187" s="5" t="str">
        <f>"唐莹"</f>
        <v>唐莹</v>
      </c>
      <c r="E187" s="5" t="s">
        <v>201</v>
      </c>
      <c r="F187" s="5">
        <v>59</v>
      </c>
      <c r="G187" s="5">
        <v>123</v>
      </c>
      <c r="H187" s="5" t="s">
        <v>53</v>
      </c>
    </row>
    <row r="188" ht="24.95" customHeight="1" spans="1:8">
      <c r="A188" s="5">
        <v>186</v>
      </c>
      <c r="B188" s="5" t="s">
        <v>78</v>
      </c>
      <c r="C188" s="5" t="s">
        <v>10</v>
      </c>
      <c r="D188" s="5" t="str">
        <f>"朱莹莹"</f>
        <v>朱莹莹</v>
      </c>
      <c r="E188" s="5" t="s">
        <v>202</v>
      </c>
      <c r="F188" s="5">
        <v>57</v>
      </c>
      <c r="G188" s="5">
        <v>124</v>
      </c>
      <c r="H188" s="5" t="s">
        <v>53</v>
      </c>
    </row>
    <row r="189" ht="24.95" customHeight="1" spans="1:8">
      <c r="A189" s="5">
        <v>187</v>
      </c>
      <c r="B189" s="5" t="s">
        <v>78</v>
      </c>
      <c r="C189" s="5" t="s">
        <v>10</v>
      </c>
      <c r="D189" s="5" t="str">
        <f>"冯九千"</f>
        <v>冯九千</v>
      </c>
      <c r="E189" s="5" t="s">
        <v>203</v>
      </c>
      <c r="F189" s="5">
        <v>57</v>
      </c>
      <c r="G189" s="5">
        <v>124</v>
      </c>
      <c r="H189" s="5" t="s">
        <v>53</v>
      </c>
    </row>
    <row r="190" ht="24.95" customHeight="1" spans="1:8">
      <c r="A190" s="5">
        <v>188</v>
      </c>
      <c r="B190" s="5" t="s">
        <v>78</v>
      </c>
      <c r="C190" s="5" t="s">
        <v>10</v>
      </c>
      <c r="D190" s="5" t="str">
        <f>"李达文"</f>
        <v>李达文</v>
      </c>
      <c r="E190" s="5" t="s">
        <v>204</v>
      </c>
      <c r="F190" s="5">
        <v>57</v>
      </c>
      <c r="G190" s="5">
        <v>124</v>
      </c>
      <c r="H190" s="5" t="s">
        <v>53</v>
      </c>
    </row>
    <row r="191" ht="24.95" customHeight="1" spans="1:8">
      <c r="A191" s="5">
        <v>189</v>
      </c>
      <c r="B191" s="5" t="s">
        <v>78</v>
      </c>
      <c r="C191" s="5" t="s">
        <v>10</v>
      </c>
      <c r="D191" s="5" t="str">
        <f>"邓亮妹"</f>
        <v>邓亮妹</v>
      </c>
      <c r="E191" s="5" t="s">
        <v>205</v>
      </c>
      <c r="F191" s="5">
        <v>57</v>
      </c>
      <c r="G191" s="5">
        <v>124</v>
      </c>
      <c r="H191" s="5" t="s">
        <v>53</v>
      </c>
    </row>
    <row r="192" ht="24.95" customHeight="1" spans="1:8">
      <c r="A192" s="5">
        <v>190</v>
      </c>
      <c r="B192" s="5" t="s">
        <v>78</v>
      </c>
      <c r="C192" s="5" t="s">
        <v>10</v>
      </c>
      <c r="D192" s="5" t="str">
        <f>"吴惠转"</f>
        <v>吴惠转</v>
      </c>
      <c r="E192" s="5" t="s">
        <v>206</v>
      </c>
      <c r="F192" s="5">
        <v>57</v>
      </c>
      <c r="G192" s="5">
        <v>124</v>
      </c>
      <c r="H192" s="5" t="s">
        <v>53</v>
      </c>
    </row>
    <row r="193" ht="24.95" customHeight="1" spans="1:8">
      <c r="A193" s="5">
        <v>191</v>
      </c>
      <c r="B193" s="5" t="s">
        <v>78</v>
      </c>
      <c r="C193" s="5" t="s">
        <v>10</v>
      </c>
      <c r="D193" s="5" t="str">
        <f>"侯小颖"</f>
        <v>侯小颖</v>
      </c>
      <c r="E193" s="5" t="s">
        <v>207</v>
      </c>
      <c r="F193" s="5">
        <v>52</v>
      </c>
      <c r="G193" s="5">
        <v>129</v>
      </c>
      <c r="H193" s="5" t="s">
        <v>53</v>
      </c>
    </row>
    <row r="194" ht="24.95" customHeight="1" spans="1:8">
      <c r="A194" s="5">
        <v>192</v>
      </c>
      <c r="B194" s="5" t="s">
        <v>78</v>
      </c>
      <c r="C194" s="5" t="s">
        <v>10</v>
      </c>
      <c r="D194" s="5" t="str">
        <f>"许亚娆"</f>
        <v>许亚娆</v>
      </c>
      <c r="E194" s="5" t="s">
        <v>208</v>
      </c>
      <c r="F194" s="5">
        <v>43</v>
      </c>
      <c r="G194" s="5">
        <v>130</v>
      </c>
      <c r="H194" s="5" t="s">
        <v>53</v>
      </c>
    </row>
    <row r="195" ht="24.95" customHeight="1" spans="1:8">
      <c r="A195" s="5">
        <v>193</v>
      </c>
      <c r="B195" s="5" t="s">
        <v>78</v>
      </c>
      <c r="C195" s="5" t="s">
        <v>10</v>
      </c>
      <c r="D195" s="5" t="str">
        <f>"钟夏莹"</f>
        <v>钟夏莹</v>
      </c>
      <c r="E195" s="5" t="s">
        <v>209</v>
      </c>
      <c r="F195" s="5">
        <v>0</v>
      </c>
      <c r="G195" s="5">
        <v>131</v>
      </c>
      <c r="H195" s="5" t="s">
        <v>23</v>
      </c>
    </row>
    <row r="196" ht="24.95" customHeight="1" spans="1:8">
      <c r="A196" s="5">
        <v>194</v>
      </c>
      <c r="B196" s="5" t="s">
        <v>78</v>
      </c>
      <c r="C196" s="5" t="s">
        <v>10</v>
      </c>
      <c r="D196" s="5" t="str">
        <f>"陈圆"</f>
        <v>陈圆</v>
      </c>
      <c r="E196" s="5" t="s">
        <v>210</v>
      </c>
      <c r="F196" s="5">
        <v>0</v>
      </c>
      <c r="G196" s="5">
        <v>131</v>
      </c>
      <c r="H196" s="5" t="s">
        <v>23</v>
      </c>
    </row>
    <row r="197" ht="24.95" customHeight="1" spans="1:8">
      <c r="A197" s="5">
        <v>195</v>
      </c>
      <c r="B197" s="5" t="s">
        <v>78</v>
      </c>
      <c r="C197" s="5" t="s">
        <v>10</v>
      </c>
      <c r="D197" s="5" t="str">
        <f>"林嘉琪"</f>
        <v>林嘉琪</v>
      </c>
      <c r="E197" s="5" t="s">
        <v>211</v>
      </c>
      <c r="F197" s="5">
        <v>0</v>
      </c>
      <c r="G197" s="5">
        <v>131</v>
      </c>
      <c r="H197" s="5" t="s">
        <v>23</v>
      </c>
    </row>
    <row r="198" ht="24.95" customHeight="1" spans="1:8">
      <c r="A198" s="5">
        <v>196</v>
      </c>
      <c r="B198" s="5" t="s">
        <v>78</v>
      </c>
      <c r="C198" s="5" t="s">
        <v>10</v>
      </c>
      <c r="D198" s="5" t="str">
        <f>"梅伊蕊"</f>
        <v>梅伊蕊</v>
      </c>
      <c r="E198" s="5" t="s">
        <v>212</v>
      </c>
      <c r="F198" s="5">
        <v>0</v>
      </c>
      <c r="G198" s="5">
        <v>131</v>
      </c>
      <c r="H198" s="5" t="s">
        <v>23</v>
      </c>
    </row>
    <row r="199" ht="24.95" customHeight="1" spans="1:8">
      <c r="A199" s="5">
        <v>197</v>
      </c>
      <c r="B199" s="5" t="s">
        <v>78</v>
      </c>
      <c r="C199" s="5" t="s">
        <v>10</v>
      </c>
      <c r="D199" s="5" t="str">
        <f>"徐雅雯"</f>
        <v>徐雅雯</v>
      </c>
      <c r="E199" s="5" t="s">
        <v>213</v>
      </c>
      <c r="F199" s="5">
        <v>0</v>
      </c>
      <c r="G199" s="5">
        <v>131</v>
      </c>
      <c r="H199" s="5" t="s">
        <v>23</v>
      </c>
    </row>
    <row r="200" ht="24.95" customHeight="1" spans="1:8">
      <c r="A200" s="5">
        <v>198</v>
      </c>
      <c r="B200" s="5" t="s">
        <v>78</v>
      </c>
      <c r="C200" s="5" t="s">
        <v>10</v>
      </c>
      <c r="D200" s="5" t="str">
        <f>"符燕燕"</f>
        <v>符燕燕</v>
      </c>
      <c r="E200" s="5" t="s">
        <v>214</v>
      </c>
      <c r="F200" s="5">
        <v>0</v>
      </c>
      <c r="G200" s="5">
        <v>131</v>
      </c>
      <c r="H200" s="5" t="s">
        <v>23</v>
      </c>
    </row>
    <row r="201" ht="24.95" customHeight="1" spans="1:8">
      <c r="A201" s="5">
        <v>199</v>
      </c>
      <c r="B201" s="5" t="s">
        <v>78</v>
      </c>
      <c r="C201" s="5" t="s">
        <v>10</v>
      </c>
      <c r="D201" s="5" t="str">
        <f>"武滋旭"</f>
        <v>武滋旭</v>
      </c>
      <c r="E201" s="5" t="s">
        <v>215</v>
      </c>
      <c r="F201" s="5">
        <v>0</v>
      </c>
      <c r="G201" s="5">
        <v>131</v>
      </c>
      <c r="H201" s="5" t="s">
        <v>23</v>
      </c>
    </row>
    <row r="202" ht="24.95" customHeight="1" spans="1:8">
      <c r="A202" s="5">
        <v>200</v>
      </c>
      <c r="B202" s="5" t="s">
        <v>78</v>
      </c>
      <c r="C202" s="5" t="s">
        <v>10</v>
      </c>
      <c r="D202" s="5" t="str">
        <f>"陈朝"</f>
        <v>陈朝</v>
      </c>
      <c r="E202" s="5" t="s">
        <v>216</v>
      </c>
      <c r="F202" s="5">
        <v>0</v>
      </c>
      <c r="G202" s="5">
        <v>131</v>
      </c>
      <c r="H202" s="5" t="s">
        <v>23</v>
      </c>
    </row>
    <row r="203" ht="24.95" customHeight="1" spans="1:8">
      <c r="A203" s="5">
        <v>201</v>
      </c>
      <c r="B203" s="5" t="s">
        <v>78</v>
      </c>
      <c r="C203" s="5" t="s">
        <v>10</v>
      </c>
      <c r="D203" s="5" t="str">
        <f>"林爽"</f>
        <v>林爽</v>
      </c>
      <c r="E203" s="5" t="s">
        <v>217</v>
      </c>
      <c r="F203" s="5">
        <v>0</v>
      </c>
      <c r="G203" s="5">
        <v>131</v>
      </c>
      <c r="H203" s="5" t="s">
        <v>23</v>
      </c>
    </row>
    <row r="204" ht="24.95" customHeight="1" spans="1:8">
      <c r="A204" s="5">
        <v>202</v>
      </c>
      <c r="B204" s="5" t="s">
        <v>78</v>
      </c>
      <c r="C204" s="5" t="s">
        <v>10</v>
      </c>
      <c r="D204" s="5" t="str">
        <f>"王海姑"</f>
        <v>王海姑</v>
      </c>
      <c r="E204" s="5" t="s">
        <v>218</v>
      </c>
      <c r="F204" s="5">
        <v>0</v>
      </c>
      <c r="G204" s="5">
        <v>131</v>
      </c>
      <c r="H204" s="5" t="s">
        <v>23</v>
      </c>
    </row>
    <row r="205" ht="24.95" customHeight="1" spans="1:8">
      <c r="A205" s="5">
        <v>203</v>
      </c>
      <c r="B205" s="5" t="s">
        <v>78</v>
      </c>
      <c r="C205" s="5" t="s">
        <v>10</v>
      </c>
      <c r="D205" s="5" t="str">
        <f>"尹希悦"</f>
        <v>尹希悦</v>
      </c>
      <c r="E205" s="5" t="s">
        <v>219</v>
      </c>
      <c r="F205" s="5">
        <v>0</v>
      </c>
      <c r="G205" s="5">
        <v>131</v>
      </c>
      <c r="H205" s="5" t="s">
        <v>23</v>
      </c>
    </row>
    <row r="206" ht="24.95" customHeight="1" spans="1:8">
      <c r="A206" s="5">
        <v>204</v>
      </c>
      <c r="B206" s="5" t="s">
        <v>78</v>
      </c>
      <c r="C206" s="5" t="s">
        <v>10</v>
      </c>
      <c r="D206" s="5" t="str">
        <f>"王欣怡"</f>
        <v>王欣怡</v>
      </c>
      <c r="E206" s="5" t="s">
        <v>220</v>
      </c>
      <c r="F206" s="5">
        <v>0</v>
      </c>
      <c r="G206" s="5">
        <v>131</v>
      </c>
      <c r="H206" s="5" t="s">
        <v>23</v>
      </c>
    </row>
    <row r="207" ht="24.95" customHeight="1" spans="1:8">
      <c r="A207" s="5">
        <v>205</v>
      </c>
      <c r="B207" s="5" t="s">
        <v>78</v>
      </c>
      <c r="C207" s="5" t="s">
        <v>10</v>
      </c>
      <c r="D207" s="5" t="str">
        <f>"高羽莎"</f>
        <v>高羽莎</v>
      </c>
      <c r="E207" s="5" t="s">
        <v>221</v>
      </c>
      <c r="F207" s="5">
        <v>0</v>
      </c>
      <c r="G207" s="5">
        <v>131</v>
      </c>
      <c r="H207" s="5" t="s">
        <v>23</v>
      </c>
    </row>
    <row r="208" ht="24.95" customHeight="1" spans="1:8">
      <c r="A208" s="5">
        <v>206</v>
      </c>
      <c r="B208" s="5" t="s">
        <v>78</v>
      </c>
      <c r="C208" s="5" t="s">
        <v>10</v>
      </c>
      <c r="D208" s="5" t="str">
        <f>"符晶妹"</f>
        <v>符晶妹</v>
      </c>
      <c r="E208" s="5" t="s">
        <v>222</v>
      </c>
      <c r="F208" s="5">
        <v>0</v>
      </c>
      <c r="G208" s="5">
        <v>131</v>
      </c>
      <c r="H208" s="5" t="s">
        <v>23</v>
      </c>
    </row>
    <row r="209" ht="24.95" customHeight="1" spans="1:8">
      <c r="A209" s="5">
        <v>207</v>
      </c>
      <c r="B209" s="5" t="s">
        <v>78</v>
      </c>
      <c r="C209" s="5" t="s">
        <v>10</v>
      </c>
      <c r="D209" s="5" t="str">
        <f>"陈师昌"</f>
        <v>陈师昌</v>
      </c>
      <c r="E209" s="5" t="s">
        <v>223</v>
      </c>
      <c r="F209" s="5">
        <v>0</v>
      </c>
      <c r="G209" s="5">
        <v>131</v>
      </c>
      <c r="H209" s="5" t="s">
        <v>23</v>
      </c>
    </row>
    <row r="210" ht="24.95" customHeight="1" spans="1:8">
      <c r="A210" s="5">
        <v>208</v>
      </c>
      <c r="B210" s="5" t="s">
        <v>78</v>
      </c>
      <c r="C210" s="5" t="s">
        <v>10</v>
      </c>
      <c r="D210" s="5" t="str">
        <f>"陈竹珍"</f>
        <v>陈竹珍</v>
      </c>
      <c r="E210" s="5" t="s">
        <v>224</v>
      </c>
      <c r="F210" s="5">
        <v>0</v>
      </c>
      <c r="G210" s="5">
        <v>131</v>
      </c>
      <c r="H210" s="5" t="s">
        <v>23</v>
      </c>
    </row>
    <row r="211" ht="24.95" customHeight="1" spans="1:8">
      <c r="A211" s="5">
        <v>209</v>
      </c>
      <c r="B211" s="5" t="s">
        <v>78</v>
      </c>
      <c r="C211" s="5" t="s">
        <v>10</v>
      </c>
      <c r="D211" s="5" t="str">
        <f>"韦海娟"</f>
        <v>韦海娟</v>
      </c>
      <c r="E211" s="5" t="s">
        <v>225</v>
      </c>
      <c r="F211" s="5">
        <v>0</v>
      </c>
      <c r="G211" s="5">
        <v>131</v>
      </c>
      <c r="H211" s="5" t="s">
        <v>23</v>
      </c>
    </row>
    <row r="212" ht="24.95" customHeight="1" spans="1:8">
      <c r="A212" s="5">
        <v>210</v>
      </c>
      <c r="B212" s="5" t="s">
        <v>78</v>
      </c>
      <c r="C212" s="5" t="s">
        <v>10</v>
      </c>
      <c r="D212" s="5" t="str">
        <f>"赵佳佳"</f>
        <v>赵佳佳</v>
      </c>
      <c r="E212" s="5" t="s">
        <v>226</v>
      </c>
      <c r="F212" s="5">
        <v>0</v>
      </c>
      <c r="G212" s="5">
        <v>131</v>
      </c>
      <c r="H212" s="5" t="s">
        <v>23</v>
      </c>
    </row>
    <row r="213" ht="24.95" customHeight="1" spans="1:8">
      <c r="A213" s="5">
        <v>211</v>
      </c>
      <c r="B213" s="5" t="s">
        <v>78</v>
      </c>
      <c r="C213" s="5" t="s">
        <v>10</v>
      </c>
      <c r="D213" s="5" t="str">
        <f>"林金茹"</f>
        <v>林金茹</v>
      </c>
      <c r="E213" s="5" t="s">
        <v>227</v>
      </c>
      <c r="F213" s="5">
        <v>0</v>
      </c>
      <c r="G213" s="5">
        <v>131</v>
      </c>
      <c r="H213" s="5" t="s">
        <v>23</v>
      </c>
    </row>
    <row r="214" ht="24.95" customHeight="1" spans="1:8">
      <c r="A214" s="5">
        <v>212</v>
      </c>
      <c r="B214" s="5" t="s">
        <v>78</v>
      </c>
      <c r="C214" s="5" t="s">
        <v>10</v>
      </c>
      <c r="D214" s="5" t="str">
        <f>"周筱嬿"</f>
        <v>周筱嬿</v>
      </c>
      <c r="E214" s="5" t="s">
        <v>228</v>
      </c>
      <c r="F214" s="5">
        <v>0</v>
      </c>
      <c r="G214" s="5">
        <v>131</v>
      </c>
      <c r="H214" s="5" t="s">
        <v>23</v>
      </c>
    </row>
    <row r="215" ht="24.95" customHeight="1" spans="1:8">
      <c r="A215" s="5">
        <v>213</v>
      </c>
      <c r="B215" s="5" t="s">
        <v>78</v>
      </c>
      <c r="C215" s="5" t="s">
        <v>10</v>
      </c>
      <c r="D215" s="5" t="str">
        <f>"龙霜霜"</f>
        <v>龙霜霜</v>
      </c>
      <c r="E215" s="5" t="s">
        <v>229</v>
      </c>
      <c r="F215" s="5">
        <v>0</v>
      </c>
      <c r="G215" s="5">
        <v>131</v>
      </c>
      <c r="H215" s="5" t="s">
        <v>23</v>
      </c>
    </row>
    <row r="216" ht="24.95" customHeight="1" spans="1:8">
      <c r="A216" s="5">
        <v>214</v>
      </c>
      <c r="B216" s="5" t="s">
        <v>78</v>
      </c>
      <c r="C216" s="5" t="s">
        <v>10</v>
      </c>
      <c r="D216" s="5" t="str">
        <f>"王宝珠"</f>
        <v>王宝珠</v>
      </c>
      <c r="E216" s="5" t="s">
        <v>230</v>
      </c>
      <c r="F216" s="5">
        <v>0</v>
      </c>
      <c r="G216" s="5">
        <v>131</v>
      </c>
      <c r="H216" s="5" t="s">
        <v>23</v>
      </c>
    </row>
    <row r="217" ht="24.95" customHeight="1" spans="1:8">
      <c r="A217" s="5">
        <v>215</v>
      </c>
      <c r="B217" s="5" t="s">
        <v>78</v>
      </c>
      <c r="C217" s="5" t="s">
        <v>10</v>
      </c>
      <c r="D217" s="5" t="str">
        <f>"王娇"</f>
        <v>王娇</v>
      </c>
      <c r="E217" s="5" t="s">
        <v>231</v>
      </c>
      <c r="F217" s="5">
        <v>0</v>
      </c>
      <c r="G217" s="5">
        <v>131</v>
      </c>
      <c r="H217" s="5" t="s">
        <v>23</v>
      </c>
    </row>
    <row r="218" ht="24.95" customHeight="1" spans="1:8">
      <c r="A218" s="5">
        <v>216</v>
      </c>
      <c r="B218" s="5" t="s">
        <v>78</v>
      </c>
      <c r="C218" s="5" t="s">
        <v>10</v>
      </c>
      <c r="D218" s="5" t="str">
        <f>"张淑梅"</f>
        <v>张淑梅</v>
      </c>
      <c r="E218" s="5" t="s">
        <v>232</v>
      </c>
      <c r="F218" s="5">
        <v>0</v>
      </c>
      <c r="G218" s="5">
        <v>131</v>
      </c>
      <c r="H218" s="5" t="s">
        <v>23</v>
      </c>
    </row>
    <row r="219" ht="24.95" customHeight="1" spans="1:8">
      <c r="A219" s="5">
        <v>217</v>
      </c>
      <c r="B219" s="5" t="s">
        <v>78</v>
      </c>
      <c r="C219" s="5" t="s">
        <v>10</v>
      </c>
      <c r="D219" s="5" t="str">
        <f>"苏欣"</f>
        <v>苏欣</v>
      </c>
      <c r="E219" s="5" t="s">
        <v>233</v>
      </c>
      <c r="F219" s="5">
        <v>0</v>
      </c>
      <c r="G219" s="5">
        <v>131</v>
      </c>
      <c r="H219" s="5" t="s">
        <v>23</v>
      </c>
    </row>
    <row r="220" ht="24.95" customHeight="1" spans="1:8">
      <c r="A220" s="5">
        <v>218</v>
      </c>
      <c r="B220" s="5" t="s">
        <v>78</v>
      </c>
      <c r="C220" s="5" t="s">
        <v>10</v>
      </c>
      <c r="D220" s="5" t="str">
        <f>"龚雨佳"</f>
        <v>龚雨佳</v>
      </c>
      <c r="E220" s="5" t="s">
        <v>234</v>
      </c>
      <c r="F220" s="5">
        <v>0</v>
      </c>
      <c r="G220" s="5">
        <v>131</v>
      </c>
      <c r="H220" s="5" t="s">
        <v>23</v>
      </c>
    </row>
    <row r="221" ht="24.95" customHeight="1" spans="1:8">
      <c r="A221" s="5">
        <v>219</v>
      </c>
      <c r="B221" s="5" t="s">
        <v>235</v>
      </c>
      <c r="C221" s="5" t="s">
        <v>10</v>
      </c>
      <c r="D221" s="5" t="str">
        <f>"钟庆德"</f>
        <v>钟庆德</v>
      </c>
      <c r="E221" s="5" t="s">
        <v>236</v>
      </c>
      <c r="F221" s="5">
        <v>86</v>
      </c>
      <c r="G221" s="5">
        <v>1</v>
      </c>
      <c r="H221" s="5" t="s">
        <v>12</v>
      </c>
    </row>
    <row r="222" ht="24.95" customHeight="1" spans="1:8">
      <c r="A222" s="5">
        <v>220</v>
      </c>
      <c r="B222" s="5" t="s">
        <v>235</v>
      </c>
      <c r="C222" s="5" t="s">
        <v>10</v>
      </c>
      <c r="D222" s="5" t="str">
        <f>"陈乐"</f>
        <v>陈乐</v>
      </c>
      <c r="E222" s="5" t="s">
        <v>237</v>
      </c>
      <c r="F222" s="5">
        <v>80</v>
      </c>
      <c r="G222" s="5">
        <v>2</v>
      </c>
      <c r="H222" s="5" t="s">
        <v>12</v>
      </c>
    </row>
    <row r="223" ht="24.95" customHeight="1" spans="1:8">
      <c r="A223" s="5">
        <v>221</v>
      </c>
      <c r="B223" s="5" t="s">
        <v>235</v>
      </c>
      <c r="C223" s="5" t="s">
        <v>10</v>
      </c>
      <c r="D223" s="5" t="str">
        <f>"杨畅"</f>
        <v>杨畅</v>
      </c>
      <c r="E223" s="5" t="s">
        <v>238</v>
      </c>
      <c r="F223" s="5">
        <v>80</v>
      </c>
      <c r="G223" s="5">
        <v>2</v>
      </c>
      <c r="H223" s="5" t="s">
        <v>12</v>
      </c>
    </row>
    <row r="224" ht="24.95" customHeight="1" spans="1:8">
      <c r="A224" s="5">
        <v>222</v>
      </c>
      <c r="B224" s="5" t="s">
        <v>235</v>
      </c>
      <c r="C224" s="5" t="s">
        <v>10</v>
      </c>
      <c r="D224" s="5" t="str">
        <f>"陈建"</f>
        <v>陈建</v>
      </c>
      <c r="E224" s="5" t="s">
        <v>239</v>
      </c>
      <c r="F224" s="5">
        <v>78</v>
      </c>
      <c r="G224" s="5">
        <v>4</v>
      </c>
      <c r="H224" s="5" t="s">
        <v>12</v>
      </c>
    </row>
    <row r="225" ht="24.95" customHeight="1" spans="1:8">
      <c r="A225" s="5">
        <v>223</v>
      </c>
      <c r="B225" s="5" t="s">
        <v>235</v>
      </c>
      <c r="C225" s="5" t="s">
        <v>10</v>
      </c>
      <c r="D225" s="5" t="str">
        <f>"张美琳"</f>
        <v>张美琳</v>
      </c>
      <c r="E225" s="5" t="s">
        <v>240</v>
      </c>
      <c r="F225" s="5">
        <v>77</v>
      </c>
      <c r="G225" s="5">
        <v>5</v>
      </c>
      <c r="H225" s="5" t="s">
        <v>12</v>
      </c>
    </row>
    <row r="226" ht="24.95" customHeight="1" spans="1:8">
      <c r="A226" s="5">
        <v>224</v>
      </c>
      <c r="B226" s="5" t="s">
        <v>235</v>
      </c>
      <c r="C226" s="5" t="s">
        <v>10</v>
      </c>
      <c r="D226" s="5" t="str">
        <f>"田聪"</f>
        <v>田聪</v>
      </c>
      <c r="E226" s="5" t="s">
        <v>241</v>
      </c>
      <c r="F226" s="5">
        <v>77</v>
      </c>
      <c r="G226" s="5">
        <v>5</v>
      </c>
      <c r="H226" s="5" t="s">
        <v>12</v>
      </c>
    </row>
    <row r="227" ht="24.95" customHeight="1" spans="1:8">
      <c r="A227" s="5">
        <v>225</v>
      </c>
      <c r="B227" s="5" t="s">
        <v>235</v>
      </c>
      <c r="C227" s="5" t="s">
        <v>10</v>
      </c>
      <c r="D227" s="5" t="str">
        <f>"董继宏"</f>
        <v>董继宏</v>
      </c>
      <c r="E227" s="5" t="s">
        <v>242</v>
      </c>
      <c r="F227" s="5">
        <v>76</v>
      </c>
      <c r="G227" s="5">
        <v>7</v>
      </c>
      <c r="H227" s="5" t="s">
        <v>12</v>
      </c>
    </row>
    <row r="228" ht="24.95" customHeight="1" spans="1:8">
      <c r="A228" s="5">
        <v>226</v>
      </c>
      <c r="B228" s="5" t="s">
        <v>235</v>
      </c>
      <c r="C228" s="5" t="s">
        <v>10</v>
      </c>
      <c r="D228" s="5" t="str">
        <f>"杭蒙"</f>
        <v>杭蒙</v>
      </c>
      <c r="E228" s="5" t="s">
        <v>243</v>
      </c>
      <c r="F228" s="5">
        <v>76</v>
      </c>
      <c r="G228" s="5">
        <v>7</v>
      </c>
      <c r="H228" s="5" t="s">
        <v>12</v>
      </c>
    </row>
    <row r="229" ht="24.95" customHeight="1" spans="1:8">
      <c r="A229" s="5">
        <v>227</v>
      </c>
      <c r="B229" s="5" t="s">
        <v>235</v>
      </c>
      <c r="C229" s="5" t="s">
        <v>10</v>
      </c>
      <c r="D229" s="5" t="str">
        <f>"吴恩恩"</f>
        <v>吴恩恩</v>
      </c>
      <c r="E229" s="5" t="s">
        <v>244</v>
      </c>
      <c r="F229" s="5">
        <v>76</v>
      </c>
      <c r="G229" s="5">
        <v>7</v>
      </c>
      <c r="H229" s="5" t="s">
        <v>12</v>
      </c>
    </row>
    <row r="230" ht="24.95" customHeight="1" spans="1:8">
      <c r="A230" s="5">
        <v>228</v>
      </c>
      <c r="B230" s="5" t="s">
        <v>235</v>
      </c>
      <c r="C230" s="5" t="s">
        <v>10</v>
      </c>
      <c r="D230" s="5" t="str">
        <f>"陈瑞阳"</f>
        <v>陈瑞阳</v>
      </c>
      <c r="E230" s="5" t="s">
        <v>245</v>
      </c>
      <c r="F230" s="5">
        <v>76</v>
      </c>
      <c r="G230" s="5">
        <v>7</v>
      </c>
      <c r="H230" s="5" t="s">
        <v>12</v>
      </c>
    </row>
    <row r="231" ht="24.95" customHeight="1" spans="1:8">
      <c r="A231" s="5">
        <v>229</v>
      </c>
      <c r="B231" s="5" t="s">
        <v>235</v>
      </c>
      <c r="C231" s="5" t="s">
        <v>10</v>
      </c>
      <c r="D231" s="5" t="str">
        <f>"潘纪传"</f>
        <v>潘纪传</v>
      </c>
      <c r="E231" s="5" t="s">
        <v>246</v>
      </c>
      <c r="F231" s="5">
        <v>73</v>
      </c>
      <c r="G231" s="5">
        <v>11</v>
      </c>
      <c r="H231" s="5" t="s">
        <v>12</v>
      </c>
    </row>
    <row r="232" ht="24.95" customHeight="1" spans="1:8">
      <c r="A232" s="5">
        <v>230</v>
      </c>
      <c r="B232" s="5" t="s">
        <v>235</v>
      </c>
      <c r="C232" s="5" t="s">
        <v>10</v>
      </c>
      <c r="D232" s="5" t="str">
        <f>"李玉芝"</f>
        <v>李玉芝</v>
      </c>
      <c r="E232" s="5" t="s">
        <v>247</v>
      </c>
      <c r="F232" s="5">
        <v>73</v>
      </c>
      <c r="G232" s="5">
        <v>11</v>
      </c>
      <c r="H232" s="5" t="s">
        <v>12</v>
      </c>
    </row>
    <row r="233" ht="24.95" customHeight="1" spans="1:8">
      <c r="A233" s="5">
        <v>231</v>
      </c>
      <c r="B233" s="5" t="s">
        <v>235</v>
      </c>
      <c r="C233" s="5" t="s">
        <v>10</v>
      </c>
      <c r="D233" s="5" t="str">
        <f>"陈卫琳"</f>
        <v>陈卫琳</v>
      </c>
      <c r="E233" s="5" t="s">
        <v>248</v>
      </c>
      <c r="F233" s="5">
        <v>72</v>
      </c>
      <c r="G233" s="5">
        <v>13</v>
      </c>
      <c r="H233" s="5"/>
    </row>
    <row r="234" ht="24.95" customHeight="1" spans="1:8">
      <c r="A234" s="5">
        <v>232</v>
      </c>
      <c r="B234" s="5" t="s">
        <v>235</v>
      </c>
      <c r="C234" s="5" t="s">
        <v>10</v>
      </c>
      <c r="D234" s="5" t="str">
        <f>"巫家源"</f>
        <v>巫家源</v>
      </c>
      <c r="E234" s="5" t="s">
        <v>249</v>
      </c>
      <c r="F234" s="5">
        <v>72</v>
      </c>
      <c r="G234" s="5">
        <v>13</v>
      </c>
      <c r="H234" s="5"/>
    </row>
    <row r="235" ht="24.95" customHeight="1" spans="1:8">
      <c r="A235" s="5">
        <v>233</v>
      </c>
      <c r="B235" s="5" t="s">
        <v>235</v>
      </c>
      <c r="C235" s="5" t="s">
        <v>10</v>
      </c>
      <c r="D235" s="5" t="str">
        <f>"张璇"</f>
        <v>张璇</v>
      </c>
      <c r="E235" s="5" t="s">
        <v>250</v>
      </c>
      <c r="F235" s="5">
        <v>72</v>
      </c>
      <c r="G235" s="5">
        <v>13</v>
      </c>
      <c r="H235" s="5"/>
    </row>
    <row r="236" ht="24.95" customHeight="1" spans="1:8">
      <c r="A236" s="5">
        <v>234</v>
      </c>
      <c r="B236" s="5" t="s">
        <v>235</v>
      </c>
      <c r="C236" s="5" t="s">
        <v>10</v>
      </c>
      <c r="D236" s="5" t="str">
        <f>"温文杰"</f>
        <v>温文杰</v>
      </c>
      <c r="E236" s="5" t="s">
        <v>251</v>
      </c>
      <c r="F236" s="5">
        <v>72</v>
      </c>
      <c r="G236" s="5">
        <v>13</v>
      </c>
      <c r="H236" s="5"/>
    </row>
    <row r="237" ht="24.95" customHeight="1" spans="1:8">
      <c r="A237" s="5">
        <v>235</v>
      </c>
      <c r="B237" s="5" t="s">
        <v>235</v>
      </c>
      <c r="C237" s="5" t="s">
        <v>10</v>
      </c>
      <c r="D237" s="5" t="str">
        <f>"马海"</f>
        <v>马海</v>
      </c>
      <c r="E237" s="5" t="s">
        <v>252</v>
      </c>
      <c r="F237" s="5">
        <v>71</v>
      </c>
      <c r="G237" s="5">
        <v>17</v>
      </c>
      <c r="H237" s="5"/>
    </row>
    <row r="238" ht="24.95" customHeight="1" spans="1:8">
      <c r="A238" s="5">
        <v>236</v>
      </c>
      <c r="B238" s="5" t="s">
        <v>235</v>
      </c>
      <c r="C238" s="5" t="s">
        <v>10</v>
      </c>
      <c r="D238" s="5" t="str">
        <f>"杨美月"</f>
        <v>杨美月</v>
      </c>
      <c r="E238" s="5" t="s">
        <v>253</v>
      </c>
      <c r="F238" s="5">
        <v>71</v>
      </c>
      <c r="G238" s="5">
        <v>17</v>
      </c>
      <c r="H238" s="5"/>
    </row>
    <row r="239" ht="24.95" customHeight="1" spans="1:8">
      <c r="A239" s="5">
        <v>237</v>
      </c>
      <c r="B239" s="5" t="s">
        <v>235</v>
      </c>
      <c r="C239" s="5" t="s">
        <v>10</v>
      </c>
      <c r="D239" s="5" t="str">
        <f>"梁渊鑫"</f>
        <v>梁渊鑫</v>
      </c>
      <c r="E239" s="5" t="s">
        <v>254</v>
      </c>
      <c r="F239" s="5">
        <v>71</v>
      </c>
      <c r="G239" s="5">
        <v>17</v>
      </c>
      <c r="H239" s="5"/>
    </row>
    <row r="240" ht="24.95" customHeight="1" spans="1:8">
      <c r="A240" s="5">
        <v>238</v>
      </c>
      <c r="B240" s="5" t="s">
        <v>235</v>
      </c>
      <c r="C240" s="5" t="s">
        <v>10</v>
      </c>
      <c r="D240" s="5" t="str">
        <f>"陈荣超"</f>
        <v>陈荣超</v>
      </c>
      <c r="E240" s="5" t="s">
        <v>255</v>
      </c>
      <c r="F240" s="5">
        <v>71</v>
      </c>
      <c r="G240" s="5">
        <v>17</v>
      </c>
      <c r="H240" s="5"/>
    </row>
    <row r="241" ht="24.95" customHeight="1" spans="1:8">
      <c r="A241" s="5">
        <v>239</v>
      </c>
      <c r="B241" s="5" t="s">
        <v>235</v>
      </c>
      <c r="C241" s="5" t="s">
        <v>10</v>
      </c>
      <c r="D241" s="5" t="str">
        <f>"付小芬"</f>
        <v>付小芬</v>
      </c>
      <c r="E241" s="5" t="s">
        <v>256</v>
      </c>
      <c r="F241" s="5">
        <v>71</v>
      </c>
      <c r="G241" s="5">
        <v>17</v>
      </c>
      <c r="H241" s="5"/>
    </row>
    <row r="242" ht="24.95" customHeight="1" spans="1:8">
      <c r="A242" s="5">
        <v>240</v>
      </c>
      <c r="B242" s="5" t="s">
        <v>235</v>
      </c>
      <c r="C242" s="5" t="s">
        <v>10</v>
      </c>
      <c r="D242" s="5" t="str">
        <f>"刘广宏"</f>
        <v>刘广宏</v>
      </c>
      <c r="E242" s="5" t="s">
        <v>257</v>
      </c>
      <c r="F242" s="5">
        <v>70</v>
      </c>
      <c r="G242" s="5">
        <v>22</v>
      </c>
      <c r="H242" s="5"/>
    </row>
    <row r="243" ht="24.95" customHeight="1" spans="1:8">
      <c r="A243" s="5">
        <v>241</v>
      </c>
      <c r="B243" s="5" t="s">
        <v>235</v>
      </c>
      <c r="C243" s="5" t="s">
        <v>10</v>
      </c>
      <c r="D243" s="5" t="str">
        <f>"吴晶晶"</f>
        <v>吴晶晶</v>
      </c>
      <c r="E243" s="5" t="s">
        <v>258</v>
      </c>
      <c r="F243" s="5">
        <v>70</v>
      </c>
      <c r="G243" s="5">
        <v>22</v>
      </c>
      <c r="H243" s="5"/>
    </row>
    <row r="244" ht="24.95" customHeight="1" spans="1:8">
      <c r="A244" s="5">
        <v>242</v>
      </c>
      <c r="B244" s="5" t="s">
        <v>235</v>
      </c>
      <c r="C244" s="5" t="s">
        <v>10</v>
      </c>
      <c r="D244" s="5" t="str">
        <f>"钟涛"</f>
        <v>钟涛</v>
      </c>
      <c r="E244" s="5" t="s">
        <v>259</v>
      </c>
      <c r="F244" s="5">
        <v>70</v>
      </c>
      <c r="G244" s="5">
        <v>22</v>
      </c>
      <c r="H244" s="5"/>
    </row>
    <row r="245" ht="24.95" customHeight="1" spans="1:8">
      <c r="A245" s="5">
        <v>243</v>
      </c>
      <c r="B245" s="5" t="s">
        <v>235</v>
      </c>
      <c r="C245" s="5" t="s">
        <v>10</v>
      </c>
      <c r="D245" s="5" t="str">
        <f>"王翰隆"</f>
        <v>王翰隆</v>
      </c>
      <c r="E245" s="5" t="s">
        <v>260</v>
      </c>
      <c r="F245" s="5">
        <v>70</v>
      </c>
      <c r="G245" s="5">
        <v>22</v>
      </c>
      <c r="H245" s="5"/>
    </row>
    <row r="246" ht="24.95" customHeight="1" spans="1:8">
      <c r="A246" s="5">
        <v>244</v>
      </c>
      <c r="B246" s="5" t="s">
        <v>235</v>
      </c>
      <c r="C246" s="5" t="s">
        <v>10</v>
      </c>
      <c r="D246" s="5" t="str">
        <f>"肖焕连"</f>
        <v>肖焕连</v>
      </c>
      <c r="E246" s="5" t="s">
        <v>261</v>
      </c>
      <c r="F246" s="5">
        <v>70</v>
      </c>
      <c r="G246" s="5">
        <v>22</v>
      </c>
      <c r="H246" s="5"/>
    </row>
    <row r="247" ht="24.95" customHeight="1" spans="1:8">
      <c r="A247" s="5">
        <v>245</v>
      </c>
      <c r="B247" s="5" t="s">
        <v>235</v>
      </c>
      <c r="C247" s="5" t="s">
        <v>10</v>
      </c>
      <c r="D247" s="5" t="str">
        <f>"李诗哲"</f>
        <v>李诗哲</v>
      </c>
      <c r="E247" s="5" t="s">
        <v>262</v>
      </c>
      <c r="F247" s="5">
        <v>70</v>
      </c>
      <c r="G247" s="5">
        <v>22</v>
      </c>
      <c r="H247" s="5"/>
    </row>
    <row r="248" ht="24.95" customHeight="1" spans="1:8">
      <c r="A248" s="5">
        <v>246</v>
      </c>
      <c r="B248" s="5" t="s">
        <v>235</v>
      </c>
      <c r="C248" s="5" t="s">
        <v>10</v>
      </c>
      <c r="D248" s="5" t="str">
        <f>"谭妮"</f>
        <v>谭妮</v>
      </c>
      <c r="E248" s="5" t="s">
        <v>263</v>
      </c>
      <c r="F248" s="5">
        <v>70</v>
      </c>
      <c r="G248" s="5">
        <v>22</v>
      </c>
      <c r="H248" s="5"/>
    </row>
    <row r="249" ht="24.95" customHeight="1" spans="1:8">
      <c r="A249" s="5">
        <v>247</v>
      </c>
      <c r="B249" s="5" t="s">
        <v>235</v>
      </c>
      <c r="C249" s="5" t="s">
        <v>10</v>
      </c>
      <c r="D249" s="5" t="str">
        <f>"周逸"</f>
        <v>周逸</v>
      </c>
      <c r="E249" s="5" t="s">
        <v>264</v>
      </c>
      <c r="F249" s="5">
        <v>70</v>
      </c>
      <c r="G249" s="5">
        <v>22</v>
      </c>
      <c r="H249" s="5"/>
    </row>
    <row r="250" ht="24.95" customHeight="1" spans="1:8">
      <c r="A250" s="5">
        <v>248</v>
      </c>
      <c r="B250" s="5" t="s">
        <v>235</v>
      </c>
      <c r="C250" s="5" t="s">
        <v>10</v>
      </c>
      <c r="D250" s="5" t="str">
        <f>"李立作"</f>
        <v>李立作</v>
      </c>
      <c r="E250" s="5" t="s">
        <v>265</v>
      </c>
      <c r="F250" s="5">
        <v>69</v>
      </c>
      <c r="G250" s="5">
        <v>30</v>
      </c>
      <c r="H250" s="5"/>
    </row>
    <row r="251" ht="24.95" customHeight="1" spans="1:8">
      <c r="A251" s="5">
        <v>249</v>
      </c>
      <c r="B251" s="5" t="s">
        <v>235</v>
      </c>
      <c r="C251" s="5" t="s">
        <v>10</v>
      </c>
      <c r="D251" s="5" t="str">
        <f>"杨小静"</f>
        <v>杨小静</v>
      </c>
      <c r="E251" s="5" t="s">
        <v>266</v>
      </c>
      <c r="F251" s="5">
        <v>69</v>
      </c>
      <c r="G251" s="5">
        <v>30</v>
      </c>
      <c r="H251" s="5"/>
    </row>
    <row r="252" ht="24.95" customHeight="1" spans="1:8">
      <c r="A252" s="5">
        <v>250</v>
      </c>
      <c r="B252" s="5" t="s">
        <v>235</v>
      </c>
      <c r="C252" s="5" t="s">
        <v>10</v>
      </c>
      <c r="D252" s="5" t="str">
        <f>"钟承纯"</f>
        <v>钟承纯</v>
      </c>
      <c r="E252" s="5" t="s">
        <v>267</v>
      </c>
      <c r="F252" s="5">
        <v>68</v>
      </c>
      <c r="G252" s="5">
        <v>32</v>
      </c>
      <c r="H252" s="5"/>
    </row>
    <row r="253" ht="24.95" customHeight="1" spans="1:8">
      <c r="A253" s="5">
        <v>251</v>
      </c>
      <c r="B253" s="5" t="s">
        <v>235</v>
      </c>
      <c r="C253" s="5" t="s">
        <v>10</v>
      </c>
      <c r="D253" s="5" t="str">
        <f>"陈宗辉"</f>
        <v>陈宗辉</v>
      </c>
      <c r="E253" s="5" t="s">
        <v>268</v>
      </c>
      <c r="F253" s="5">
        <v>68</v>
      </c>
      <c r="G253" s="5">
        <v>32</v>
      </c>
      <c r="H253" s="5"/>
    </row>
    <row r="254" ht="24.95" customHeight="1" spans="1:8">
      <c r="A254" s="5">
        <v>252</v>
      </c>
      <c r="B254" s="5" t="s">
        <v>235</v>
      </c>
      <c r="C254" s="5" t="s">
        <v>10</v>
      </c>
      <c r="D254" s="5" t="str">
        <f>"夏江鹏"</f>
        <v>夏江鹏</v>
      </c>
      <c r="E254" s="5" t="s">
        <v>269</v>
      </c>
      <c r="F254" s="5">
        <v>67</v>
      </c>
      <c r="G254" s="5">
        <v>34</v>
      </c>
      <c r="H254" s="5"/>
    </row>
    <row r="255" ht="24.95" customHeight="1" spans="1:8">
      <c r="A255" s="5">
        <v>253</v>
      </c>
      <c r="B255" s="5" t="s">
        <v>235</v>
      </c>
      <c r="C255" s="5" t="s">
        <v>10</v>
      </c>
      <c r="D255" s="5" t="str">
        <f>"陈燕荣"</f>
        <v>陈燕荣</v>
      </c>
      <c r="E255" s="5" t="s">
        <v>270</v>
      </c>
      <c r="F255" s="5">
        <v>66</v>
      </c>
      <c r="G255" s="5">
        <v>35</v>
      </c>
      <c r="H255" s="5"/>
    </row>
    <row r="256" ht="24.95" customHeight="1" spans="1:8">
      <c r="A256" s="5">
        <v>254</v>
      </c>
      <c r="B256" s="5" t="s">
        <v>235</v>
      </c>
      <c r="C256" s="5" t="s">
        <v>10</v>
      </c>
      <c r="D256" s="5" t="str">
        <f>"王冬明"</f>
        <v>王冬明</v>
      </c>
      <c r="E256" s="5" t="s">
        <v>271</v>
      </c>
      <c r="F256" s="5">
        <v>66</v>
      </c>
      <c r="G256" s="5">
        <v>35</v>
      </c>
      <c r="H256" s="5"/>
    </row>
    <row r="257" ht="24.95" customHeight="1" spans="1:8">
      <c r="A257" s="5">
        <v>255</v>
      </c>
      <c r="B257" s="5" t="s">
        <v>235</v>
      </c>
      <c r="C257" s="5" t="s">
        <v>10</v>
      </c>
      <c r="D257" s="5" t="str">
        <f>"郭发添"</f>
        <v>郭发添</v>
      </c>
      <c r="E257" s="5" t="s">
        <v>272</v>
      </c>
      <c r="F257" s="5">
        <v>66</v>
      </c>
      <c r="G257" s="5">
        <v>35</v>
      </c>
      <c r="H257" s="5"/>
    </row>
    <row r="258" ht="24.95" customHeight="1" spans="1:8">
      <c r="A258" s="5">
        <v>256</v>
      </c>
      <c r="B258" s="5" t="s">
        <v>235</v>
      </c>
      <c r="C258" s="5" t="s">
        <v>10</v>
      </c>
      <c r="D258" s="5" t="str">
        <f>"王景"</f>
        <v>王景</v>
      </c>
      <c r="E258" s="5" t="s">
        <v>273</v>
      </c>
      <c r="F258" s="5">
        <v>66</v>
      </c>
      <c r="G258" s="5">
        <v>35</v>
      </c>
      <c r="H258" s="5"/>
    </row>
    <row r="259" ht="24.95" customHeight="1" spans="1:8">
      <c r="A259" s="5">
        <v>257</v>
      </c>
      <c r="B259" s="5" t="s">
        <v>235</v>
      </c>
      <c r="C259" s="5" t="s">
        <v>10</v>
      </c>
      <c r="D259" s="5" t="str">
        <f>"符明进"</f>
        <v>符明进</v>
      </c>
      <c r="E259" s="5" t="s">
        <v>274</v>
      </c>
      <c r="F259" s="5">
        <v>66</v>
      </c>
      <c r="G259" s="5">
        <v>35</v>
      </c>
      <c r="H259" s="5"/>
    </row>
    <row r="260" ht="24.95" customHeight="1" spans="1:8">
      <c r="A260" s="5">
        <v>258</v>
      </c>
      <c r="B260" s="5" t="s">
        <v>235</v>
      </c>
      <c r="C260" s="5" t="s">
        <v>10</v>
      </c>
      <c r="D260" s="5" t="str">
        <f>"蔡璟"</f>
        <v>蔡璟</v>
      </c>
      <c r="E260" s="5" t="s">
        <v>275</v>
      </c>
      <c r="F260" s="5">
        <v>66</v>
      </c>
      <c r="G260" s="5">
        <v>35</v>
      </c>
      <c r="H260" s="5"/>
    </row>
    <row r="261" ht="24.95" customHeight="1" spans="1:8">
      <c r="A261" s="5">
        <v>259</v>
      </c>
      <c r="B261" s="5" t="s">
        <v>235</v>
      </c>
      <c r="C261" s="5" t="s">
        <v>10</v>
      </c>
      <c r="D261" s="5" t="str">
        <f>"段晨晨"</f>
        <v>段晨晨</v>
      </c>
      <c r="E261" s="5" t="s">
        <v>276</v>
      </c>
      <c r="F261" s="5">
        <v>66</v>
      </c>
      <c r="G261" s="5">
        <v>35</v>
      </c>
      <c r="H261" s="5"/>
    </row>
    <row r="262" ht="24.95" customHeight="1" spans="1:8">
      <c r="A262" s="5">
        <v>260</v>
      </c>
      <c r="B262" s="5" t="s">
        <v>235</v>
      </c>
      <c r="C262" s="5" t="s">
        <v>10</v>
      </c>
      <c r="D262" s="5" t="str">
        <f>"李平维"</f>
        <v>李平维</v>
      </c>
      <c r="E262" s="5" t="s">
        <v>277</v>
      </c>
      <c r="F262" s="5">
        <v>65</v>
      </c>
      <c r="G262" s="5">
        <v>42</v>
      </c>
      <c r="H262" s="5"/>
    </row>
    <row r="263" ht="24.95" customHeight="1" spans="1:8">
      <c r="A263" s="5">
        <v>261</v>
      </c>
      <c r="B263" s="5" t="s">
        <v>235</v>
      </c>
      <c r="C263" s="5" t="s">
        <v>10</v>
      </c>
      <c r="D263" s="5" t="str">
        <f>"陈启坎"</f>
        <v>陈启坎</v>
      </c>
      <c r="E263" s="5" t="s">
        <v>278</v>
      </c>
      <c r="F263" s="5">
        <v>65</v>
      </c>
      <c r="G263" s="5">
        <v>42</v>
      </c>
      <c r="H263" s="5"/>
    </row>
    <row r="264" ht="24.95" customHeight="1" spans="1:8">
      <c r="A264" s="5">
        <v>262</v>
      </c>
      <c r="B264" s="5" t="s">
        <v>235</v>
      </c>
      <c r="C264" s="5" t="s">
        <v>10</v>
      </c>
      <c r="D264" s="5" t="str">
        <f>"刘天浩"</f>
        <v>刘天浩</v>
      </c>
      <c r="E264" s="5" t="s">
        <v>279</v>
      </c>
      <c r="F264" s="5">
        <v>64</v>
      </c>
      <c r="G264" s="5">
        <v>44</v>
      </c>
      <c r="H264" s="5"/>
    </row>
    <row r="265" ht="24.95" customHeight="1" spans="1:8">
      <c r="A265" s="5">
        <v>263</v>
      </c>
      <c r="B265" s="5" t="s">
        <v>235</v>
      </c>
      <c r="C265" s="5" t="s">
        <v>10</v>
      </c>
      <c r="D265" s="5" t="str">
        <f>"许治铭"</f>
        <v>许治铭</v>
      </c>
      <c r="E265" s="5" t="s">
        <v>280</v>
      </c>
      <c r="F265" s="5">
        <v>63</v>
      </c>
      <c r="G265" s="5">
        <v>45</v>
      </c>
      <c r="H265" s="5"/>
    </row>
    <row r="266" ht="24.95" customHeight="1" spans="1:8">
      <c r="A266" s="5">
        <v>264</v>
      </c>
      <c r="B266" s="5" t="s">
        <v>235</v>
      </c>
      <c r="C266" s="5" t="s">
        <v>10</v>
      </c>
      <c r="D266" s="5" t="str">
        <f>"林志翔"</f>
        <v>林志翔</v>
      </c>
      <c r="E266" s="5" t="s">
        <v>281</v>
      </c>
      <c r="F266" s="5">
        <v>63</v>
      </c>
      <c r="G266" s="5">
        <v>45</v>
      </c>
      <c r="H266" s="5"/>
    </row>
    <row r="267" ht="24.95" customHeight="1" spans="1:8">
      <c r="A267" s="5">
        <v>265</v>
      </c>
      <c r="B267" s="5" t="s">
        <v>235</v>
      </c>
      <c r="C267" s="5" t="s">
        <v>10</v>
      </c>
      <c r="D267" s="5" t="str">
        <f>"符小芳"</f>
        <v>符小芳</v>
      </c>
      <c r="E267" s="5" t="s">
        <v>282</v>
      </c>
      <c r="F267" s="5">
        <v>62</v>
      </c>
      <c r="G267" s="5">
        <v>47</v>
      </c>
      <c r="H267" s="5"/>
    </row>
    <row r="268" ht="24.95" customHeight="1" spans="1:8">
      <c r="A268" s="5">
        <v>266</v>
      </c>
      <c r="B268" s="5" t="s">
        <v>235</v>
      </c>
      <c r="C268" s="5" t="s">
        <v>10</v>
      </c>
      <c r="D268" s="5" t="str">
        <f>"沈峻棡"</f>
        <v>沈峻棡</v>
      </c>
      <c r="E268" s="5" t="s">
        <v>283</v>
      </c>
      <c r="F268" s="5">
        <v>62</v>
      </c>
      <c r="G268" s="5">
        <v>47</v>
      </c>
      <c r="H268" s="5"/>
    </row>
    <row r="269" ht="24.95" customHeight="1" spans="1:8">
      <c r="A269" s="5">
        <v>267</v>
      </c>
      <c r="B269" s="5" t="s">
        <v>235</v>
      </c>
      <c r="C269" s="5" t="s">
        <v>10</v>
      </c>
      <c r="D269" s="5" t="str">
        <f>"郑大辉"</f>
        <v>郑大辉</v>
      </c>
      <c r="E269" s="5" t="s">
        <v>284</v>
      </c>
      <c r="F269" s="5">
        <v>62</v>
      </c>
      <c r="G269" s="5">
        <v>47</v>
      </c>
      <c r="H269" s="5"/>
    </row>
    <row r="270" ht="24.95" customHeight="1" spans="1:8">
      <c r="A270" s="5">
        <v>268</v>
      </c>
      <c r="B270" s="5" t="s">
        <v>235</v>
      </c>
      <c r="C270" s="5" t="s">
        <v>10</v>
      </c>
      <c r="D270" s="5" t="str">
        <f>"王平艺"</f>
        <v>王平艺</v>
      </c>
      <c r="E270" s="5" t="s">
        <v>285</v>
      </c>
      <c r="F270" s="5">
        <v>62</v>
      </c>
      <c r="G270" s="5">
        <v>47</v>
      </c>
      <c r="H270" s="5"/>
    </row>
    <row r="271" ht="24.95" customHeight="1" spans="1:8">
      <c r="A271" s="5">
        <v>269</v>
      </c>
      <c r="B271" s="5" t="s">
        <v>235</v>
      </c>
      <c r="C271" s="5" t="s">
        <v>10</v>
      </c>
      <c r="D271" s="5" t="str">
        <f>"何贤恒"</f>
        <v>何贤恒</v>
      </c>
      <c r="E271" s="5" t="s">
        <v>286</v>
      </c>
      <c r="F271" s="5">
        <v>61</v>
      </c>
      <c r="G271" s="5">
        <v>51</v>
      </c>
      <c r="H271" s="5"/>
    </row>
    <row r="272" ht="24.95" customHeight="1" spans="1:8">
      <c r="A272" s="5">
        <v>270</v>
      </c>
      <c r="B272" s="5" t="s">
        <v>235</v>
      </c>
      <c r="C272" s="5" t="s">
        <v>10</v>
      </c>
      <c r="D272" s="5" t="str">
        <f>"陈静"</f>
        <v>陈静</v>
      </c>
      <c r="E272" s="5" t="s">
        <v>287</v>
      </c>
      <c r="F272" s="5">
        <v>60</v>
      </c>
      <c r="G272" s="5">
        <v>52</v>
      </c>
      <c r="H272" s="5"/>
    </row>
    <row r="273" ht="24.95" customHeight="1" spans="1:8">
      <c r="A273" s="5">
        <v>271</v>
      </c>
      <c r="B273" s="5" t="s">
        <v>235</v>
      </c>
      <c r="C273" s="5" t="s">
        <v>10</v>
      </c>
      <c r="D273" s="5" t="str">
        <f>"旷小洲"</f>
        <v>旷小洲</v>
      </c>
      <c r="E273" s="5" t="s">
        <v>288</v>
      </c>
      <c r="F273" s="5">
        <v>60</v>
      </c>
      <c r="G273" s="5">
        <v>52</v>
      </c>
      <c r="H273" s="5"/>
    </row>
    <row r="274" ht="24.95" customHeight="1" spans="1:8">
      <c r="A274" s="5">
        <v>272</v>
      </c>
      <c r="B274" s="5" t="s">
        <v>235</v>
      </c>
      <c r="C274" s="5" t="s">
        <v>10</v>
      </c>
      <c r="D274" s="5" t="str">
        <f>"刘元霖"</f>
        <v>刘元霖</v>
      </c>
      <c r="E274" s="5" t="s">
        <v>289</v>
      </c>
      <c r="F274" s="5">
        <v>58</v>
      </c>
      <c r="G274" s="5">
        <v>54</v>
      </c>
      <c r="H274" s="5" t="s">
        <v>53</v>
      </c>
    </row>
    <row r="275" ht="24.95" customHeight="1" spans="1:8">
      <c r="A275" s="5">
        <v>273</v>
      </c>
      <c r="B275" s="5" t="s">
        <v>235</v>
      </c>
      <c r="C275" s="5" t="s">
        <v>10</v>
      </c>
      <c r="D275" s="5" t="str">
        <f>"王庆磊"</f>
        <v>王庆磊</v>
      </c>
      <c r="E275" s="5" t="s">
        <v>290</v>
      </c>
      <c r="F275" s="5">
        <v>57</v>
      </c>
      <c r="G275" s="5">
        <v>55</v>
      </c>
      <c r="H275" s="5" t="s">
        <v>53</v>
      </c>
    </row>
    <row r="276" ht="24.95" customHeight="1" spans="1:8">
      <c r="A276" s="5">
        <v>274</v>
      </c>
      <c r="B276" s="5" t="s">
        <v>235</v>
      </c>
      <c r="C276" s="5" t="s">
        <v>10</v>
      </c>
      <c r="D276" s="5" t="str">
        <f>"苏文捷"</f>
        <v>苏文捷</v>
      </c>
      <c r="E276" s="5" t="s">
        <v>291</v>
      </c>
      <c r="F276" s="5">
        <v>57</v>
      </c>
      <c r="G276" s="5">
        <v>55</v>
      </c>
      <c r="H276" s="5" t="s">
        <v>53</v>
      </c>
    </row>
    <row r="277" ht="24.95" customHeight="1" spans="1:8">
      <c r="A277" s="5">
        <v>275</v>
      </c>
      <c r="B277" s="5" t="s">
        <v>235</v>
      </c>
      <c r="C277" s="5" t="s">
        <v>10</v>
      </c>
      <c r="D277" s="5" t="str">
        <f>"汤悦"</f>
        <v>汤悦</v>
      </c>
      <c r="E277" s="5" t="s">
        <v>292</v>
      </c>
      <c r="F277" s="5">
        <v>0</v>
      </c>
      <c r="G277" s="5">
        <v>57</v>
      </c>
      <c r="H277" s="5" t="s">
        <v>23</v>
      </c>
    </row>
    <row r="278" ht="24.95" customHeight="1" spans="1:8">
      <c r="A278" s="5">
        <v>276</v>
      </c>
      <c r="B278" s="5" t="s">
        <v>235</v>
      </c>
      <c r="C278" s="5" t="s">
        <v>10</v>
      </c>
      <c r="D278" s="5" t="str">
        <f>"王艺宇"</f>
        <v>王艺宇</v>
      </c>
      <c r="E278" s="5" t="s">
        <v>293</v>
      </c>
      <c r="F278" s="5">
        <v>0</v>
      </c>
      <c r="G278" s="5">
        <v>57</v>
      </c>
      <c r="H278" s="5" t="s">
        <v>23</v>
      </c>
    </row>
    <row r="279" ht="24.95" customHeight="1" spans="1:8">
      <c r="A279" s="5">
        <v>277</v>
      </c>
      <c r="B279" s="5" t="s">
        <v>235</v>
      </c>
      <c r="C279" s="5" t="s">
        <v>10</v>
      </c>
      <c r="D279" s="5" t="str">
        <f>"胡依格"</f>
        <v>胡依格</v>
      </c>
      <c r="E279" s="5" t="s">
        <v>294</v>
      </c>
      <c r="F279" s="5">
        <v>0</v>
      </c>
      <c r="G279" s="5">
        <v>57</v>
      </c>
      <c r="H279" s="5" t="s">
        <v>23</v>
      </c>
    </row>
    <row r="280" ht="24.95" customHeight="1" spans="1:8">
      <c r="A280" s="5">
        <v>278</v>
      </c>
      <c r="B280" s="5" t="s">
        <v>235</v>
      </c>
      <c r="C280" s="5" t="s">
        <v>10</v>
      </c>
      <c r="D280" s="5" t="str">
        <f>"黄敏敏"</f>
        <v>黄敏敏</v>
      </c>
      <c r="E280" s="5" t="s">
        <v>295</v>
      </c>
      <c r="F280" s="5">
        <v>0</v>
      </c>
      <c r="G280" s="5">
        <v>57</v>
      </c>
      <c r="H280" s="5" t="s">
        <v>23</v>
      </c>
    </row>
    <row r="281" ht="24.95" customHeight="1" spans="1:8">
      <c r="A281" s="5">
        <v>279</v>
      </c>
      <c r="B281" s="5" t="s">
        <v>235</v>
      </c>
      <c r="C281" s="5" t="s">
        <v>10</v>
      </c>
      <c r="D281" s="5" t="str">
        <f>"龙华"</f>
        <v>龙华</v>
      </c>
      <c r="E281" s="5" t="s">
        <v>296</v>
      </c>
      <c r="F281" s="5">
        <v>0</v>
      </c>
      <c r="G281" s="5">
        <v>57</v>
      </c>
      <c r="H281" s="5" t="s">
        <v>23</v>
      </c>
    </row>
    <row r="282" ht="24.95" customHeight="1" spans="1:8">
      <c r="A282" s="5">
        <v>280</v>
      </c>
      <c r="B282" s="5" t="s">
        <v>235</v>
      </c>
      <c r="C282" s="5" t="s">
        <v>10</v>
      </c>
      <c r="D282" s="5" t="str">
        <f>"王艳"</f>
        <v>王艳</v>
      </c>
      <c r="E282" s="5" t="s">
        <v>297</v>
      </c>
      <c r="F282" s="5">
        <v>0</v>
      </c>
      <c r="G282" s="5">
        <v>57</v>
      </c>
      <c r="H282" s="5" t="s">
        <v>23</v>
      </c>
    </row>
    <row r="283" ht="24.95" customHeight="1" spans="1:8">
      <c r="A283" s="5">
        <v>281</v>
      </c>
      <c r="B283" s="5" t="s">
        <v>235</v>
      </c>
      <c r="C283" s="5" t="s">
        <v>10</v>
      </c>
      <c r="D283" s="5" t="str">
        <f>"柯洋"</f>
        <v>柯洋</v>
      </c>
      <c r="E283" s="5" t="s">
        <v>298</v>
      </c>
      <c r="F283" s="5">
        <v>0</v>
      </c>
      <c r="G283" s="5">
        <v>57</v>
      </c>
      <c r="H283" s="5" t="s">
        <v>23</v>
      </c>
    </row>
    <row r="284" ht="24.95" customHeight="1" spans="1:8">
      <c r="A284" s="5">
        <v>282</v>
      </c>
      <c r="B284" s="5" t="s">
        <v>235</v>
      </c>
      <c r="C284" s="5" t="s">
        <v>10</v>
      </c>
      <c r="D284" s="5" t="str">
        <f>"章文俊"</f>
        <v>章文俊</v>
      </c>
      <c r="E284" s="5" t="s">
        <v>299</v>
      </c>
      <c r="F284" s="5">
        <v>0</v>
      </c>
      <c r="G284" s="5">
        <v>57</v>
      </c>
      <c r="H284" s="5" t="s">
        <v>23</v>
      </c>
    </row>
    <row r="285" ht="24.95" customHeight="1" spans="1:8">
      <c r="A285" s="5">
        <v>283</v>
      </c>
      <c r="B285" s="5" t="s">
        <v>235</v>
      </c>
      <c r="C285" s="5" t="s">
        <v>10</v>
      </c>
      <c r="D285" s="5" t="str">
        <f>"张翔宇"</f>
        <v>张翔宇</v>
      </c>
      <c r="E285" s="5" t="s">
        <v>300</v>
      </c>
      <c r="F285" s="5">
        <v>0</v>
      </c>
      <c r="G285" s="5">
        <v>57</v>
      </c>
      <c r="H285" s="5" t="s">
        <v>23</v>
      </c>
    </row>
    <row r="286" ht="24.95" customHeight="1" spans="1:8">
      <c r="A286" s="5">
        <v>284</v>
      </c>
      <c r="B286" s="5" t="s">
        <v>235</v>
      </c>
      <c r="C286" s="5" t="s">
        <v>10</v>
      </c>
      <c r="D286" s="5" t="str">
        <f>"符丽娜"</f>
        <v>符丽娜</v>
      </c>
      <c r="E286" s="5" t="s">
        <v>301</v>
      </c>
      <c r="F286" s="5">
        <v>0</v>
      </c>
      <c r="G286" s="5">
        <v>57</v>
      </c>
      <c r="H286" s="5" t="s">
        <v>23</v>
      </c>
    </row>
    <row r="287" ht="24.95" customHeight="1" spans="1:8">
      <c r="A287" s="5">
        <v>285</v>
      </c>
      <c r="B287" s="5" t="s">
        <v>235</v>
      </c>
      <c r="C287" s="5" t="s">
        <v>10</v>
      </c>
      <c r="D287" s="5" t="str">
        <f>"邓杰凯"</f>
        <v>邓杰凯</v>
      </c>
      <c r="E287" s="5" t="s">
        <v>186</v>
      </c>
      <c r="F287" s="5">
        <v>0</v>
      </c>
      <c r="G287" s="5">
        <v>57</v>
      </c>
      <c r="H287" s="5" t="s">
        <v>23</v>
      </c>
    </row>
    <row r="288" ht="24.95" customHeight="1" spans="1:8">
      <c r="A288" s="5">
        <v>286</v>
      </c>
      <c r="B288" s="5" t="s">
        <v>235</v>
      </c>
      <c r="C288" s="5" t="s">
        <v>10</v>
      </c>
      <c r="D288" s="5" t="str">
        <f>"冯骥"</f>
        <v>冯骥</v>
      </c>
      <c r="E288" s="5" t="s">
        <v>302</v>
      </c>
      <c r="F288" s="5">
        <v>0</v>
      </c>
      <c r="G288" s="5">
        <v>57</v>
      </c>
      <c r="H288" s="5" t="s">
        <v>23</v>
      </c>
    </row>
    <row r="289" ht="24.95" customHeight="1" spans="1:8">
      <c r="A289" s="5">
        <v>287</v>
      </c>
      <c r="B289" s="5" t="s">
        <v>235</v>
      </c>
      <c r="C289" s="5" t="s">
        <v>10</v>
      </c>
      <c r="D289" s="5" t="str">
        <f>"赵举"</f>
        <v>赵举</v>
      </c>
      <c r="E289" s="5" t="s">
        <v>303</v>
      </c>
      <c r="F289" s="5">
        <v>0</v>
      </c>
      <c r="G289" s="5">
        <v>57</v>
      </c>
      <c r="H289" s="5" t="s">
        <v>23</v>
      </c>
    </row>
    <row r="290" ht="24.95" customHeight="1" spans="1:8">
      <c r="A290" s="5">
        <v>288</v>
      </c>
      <c r="B290" s="5" t="s">
        <v>235</v>
      </c>
      <c r="C290" s="5" t="s">
        <v>10</v>
      </c>
      <c r="D290" s="5" t="str">
        <f>"杨昭帅"</f>
        <v>杨昭帅</v>
      </c>
      <c r="E290" s="5" t="s">
        <v>304</v>
      </c>
      <c r="F290" s="5">
        <v>0</v>
      </c>
      <c r="G290" s="5">
        <v>57</v>
      </c>
      <c r="H290" s="5" t="s">
        <v>23</v>
      </c>
    </row>
    <row r="291" ht="24.95" customHeight="1" spans="1:8">
      <c r="A291" s="5">
        <v>289</v>
      </c>
      <c r="B291" s="5" t="s">
        <v>305</v>
      </c>
      <c r="C291" s="5" t="s">
        <v>10</v>
      </c>
      <c r="D291" s="5" t="str">
        <f>"陶贝贝"</f>
        <v>陶贝贝</v>
      </c>
      <c r="E291" s="5" t="s">
        <v>306</v>
      </c>
      <c r="F291" s="5">
        <v>84</v>
      </c>
      <c r="G291" s="5">
        <v>1</v>
      </c>
      <c r="H291" s="5" t="s">
        <v>12</v>
      </c>
    </row>
    <row r="292" ht="24.95" customHeight="1" spans="1:8">
      <c r="A292" s="5">
        <v>290</v>
      </c>
      <c r="B292" s="5" t="s">
        <v>305</v>
      </c>
      <c r="C292" s="5" t="s">
        <v>10</v>
      </c>
      <c r="D292" s="5" t="str">
        <f>"李涵禧"</f>
        <v>李涵禧</v>
      </c>
      <c r="E292" s="5" t="s">
        <v>307</v>
      </c>
      <c r="F292" s="5">
        <v>81</v>
      </c>
      <c r="G292" s="5">
        <v>2</v>
      </c>
      <c r="H292" s="5" t="s">
        <v>12</v>
      </c>
    </row>
    <row r="293" ht="24.95" customHeight="1" spans="1:8">
      <c r="A293" s="5">
        <v>291</v>
      </c>
      <c r="B293" s="5" t="s">
        <v>305</v>
      </c>
      <c r="C293" s="5" t="s">
        <v>10</v>
      </c>
      <c r="D293" s="5" t="str">
        <f>"唐茹薇"</f>
        <v>唐茹薇</v>
      </c>
      <c r="E293" s="5" t="s">
        <v>308</v>
      </c>
      <c r="F293" s="5">
        <v>77</v>
      </c>
      <c r="G293" s="5">
        <v>3</v>
      </c>
      <c r="H293" s="5" t="s">
        <v>12</v>
      </c>
    </row>
    <row r="294" ht="24.95" customHeight="1" spans="1:8">
      <c r="A294" s="5">
        <v>292</v>
      </c>
      <c r="B294" s="5" t="s">
        <v>305</v>
      </c>
      <c r="C294" s="5" t="s">
        <v>10</v>
      </c>
      <c r="D294" s="5" t="str">
        <f>"李天龙"</f>
        <v>李天龙</v>
      </c>
      <c r="E294" s="5" t="s">
        <v>309</v>
      </c>
      <c r="F294" s="5">
        <v>76</v>
      </c>
      <c r="G294" s="5">
        <v>4</v>
      </c>
      <c r="H294" s="5" t="s">
        <v>12</v>
      </c>
    </row>
    <row r="295" ht="24.95" customHeight="1" spans="1:8">
      <c r="A295" s="5">
        <v>293</v>
      </c>
      <c r="B295" s="5" t="s">
        <v>305</v>
      </c>
      <c r="C295" s="5" t="s">
        <v>10</v>
      </c>
      <c r="D295" s="5" t="str">
        <f>"汤心怡"</f>
        <v>汤心怡</v>
      </c>
      <c r="E295" s="5" t="s">
        <v>310</v>
      </c>
      <c r="F295" s="5">
        <v>75</v>
      </c>
      <c r="G295" s="5">
        <v>5</v>
      </c>
      <c r="H295" s="5" t="s">
        <v>12</v>
      </c>
    </row>
    <row r="296" ht="24.95" customHeight="1" spans="1:8">
      <c r="A296" s="5">
        <v>294</v>
      </c>
      <c r="B296" s="5" t="s">
        <v>305</v>
      </c>
      <c r="C296" s="5" t="s">
        <v>10</v>
      </c>
      <c r="D296" s="5" t="str">
        <f>"吴怡"</f>
        <v>吴怡</v>
      </c>
      <c r="E296" s="5" t="s">
        <v>311</v>
      </c>
      <c r="F296" s="5">
        <v>74</v>
      </c>
      <c r="G296" s="5">
        <v>6</v>
      </c>
      <c r="H296" s="5" t="s">
        <v>12</v>
      </c>
    </row>
    <row r="297" ht="24.95" customHeight="1" spans="1:8">
      <c r="A297" s="5">
        <v>295</v>
      </c>
      <c r="B297" s="5" t="s">
        <v>305</v>
      </c>
      <c r="C297" s="5" t="s">
        <v>10</v>
      </c>
      <c r="D297" s="5" t="str">
        <f>"杨倩"</f>
        <v>杨倩</v>
      </c>
      <c r="E297" s="5" t="s">
        <v>312</v>
      </c>
      <c r="F297" s="5">
        <v>74</v>
      </c>
      <c r="G297" s="5">
        <v>6</v>
      </c>
      <c r="H297" s="5" t="s">
        <v>12</v>
      </c>
    </row>
    <row r="298" ht="24.95" customHeight="1" spans="1:8">
      <c r="A298" s="5">
        <v>296</v>
      </c>
      <c r="B298" s="5" t="s">
        <v>305</v>
      </c>
      <c r="C298" s="5" t="s">
        <v>10</v>
      </c>
      <c r="D298" s="5" t="str">
        <f>"刘万芳"</f>
        <v>刘万芳</v>
      </c>
      <c r="E298" s="5" t="s">
        <v>313</v>
      </c>
      <c r="F298" s="5">
        <v>74</v>
      </c>
      <c r="G298" s="5">
        <v>6</v>
      </c>
      <c r="H298" s="5" t="s">
        <v>12</v>
      </c>
    </row>
    <row r="299" ht="24.95" customHeight="1" spans="1:8">
      <c r="A299" s="5">
        <v>297</v>
      </c>
      <c r="B299" s="5" t="s">
        <v>305</v>
      </c>
      <c r="C299" s="5" t="s">
        <v>10</v>
      </c>
      <c r="D299" s="5" t="str">
        <f>"高婧"</f>
        <v>高婧</v>
      </c>
      <c r="E299" s="5" t="s">
        <v>314</v>
      </c>
      <c r="F299" s="5">
        <v>74</v>
      </c>
      <c r="G299" s="5">
        <v>6</v>
      </c>
      <c r="H299" s="5" t="s">
        <v>12</v>
      </c>
    </row>
    <row r="300" ht="24.95" customHeight="1" spans="1:8">
      <c r="A300" s="5">
        <v>298</v>
      </c>
      <c r="B300" s="5" t="s">
        <v>305</v>
      </c>
      <c r="C300" s="5" t="s">
        <v>10</v>
      </c>
      <c r="D300" s="5" t="str">
        <f>"周秀伞"</f>
        <v>周秀伞</v>
      </c>
      <c r="E300" s="5" t="s">
        <v>315</v>
      </c>
      <c r="F300" s="5">
        <v>73</v>
      </c>
      <c r="G300" s="5">
        <v>10</v>
      </c>
      <c r="H300" s="5"/>
    </row>
    <row r="301" ht="24.95" customHeight="1" spans="1:8">
      <c r="A301" s="5">
        <v>299</v>
      </c>
      <c r="B301" s="5" t="s">
        <v>305</v>
      </c>
      <c r="C301" s="5" t="s">
        <v>10</v>
      </c>
      <c r="D301" s="5" t="str">
        <f>"史苓希"</f>
        <v>史苓希</v>
      </c>
      <c r="E301" s="5" t="s">
        <v>316</v>
      </c>
      <c r="F301" s="5">
        <v>72</v>
      </c>
      <c r="G301" s="5">
        <v>11</v>
      </c>
      <c r="H301" s="5"/>
    </row>
    <row r="302" ht="24.95" customHeight="1" spans="1:8">
      <c r="A302" s="5">
        <v>300</v>
      </c>
      <c r="B302" s="5" t="s">
        <v>305</v>
      </c>
      <c r="C302" s="5" t="s">
        <v>10</v>
      </c>
      <c r="D302" s="5" t="str">
        <f>"邱奎倩"</f>
        <v>邱奎倩</v>
      </c>
      <c r="E302" s="5" t="s">
        <v>317</v>
      </c>
      <c r="F302" s="5">
        <v>72</v>
      </c>
      <c r="G302" s="5">
        <v>11</v>
      </c>
      <c r="H302" s="5"/>
    </row>
    <row r="303" ht="24.95" customHeight="1" spans="1:8">
      <c r="A303" s="5">
        <v>301</v>
      </c>
      <c r="B303" s="5" t="s">
        <v>305</v>
      </c>
      <c r="C303" s="5" t="s">
        <v>10</v>
      </c>
      <c r="D303" s="5" t="str">
        <f>"陈雨馨"</f>
        <v>陈雨馨</v>
      </c>
      <c r="E303" s="5" t="s">
        <v>318</v>
      </c>
      <c r="F303" s="5">
        <v>72</v>
      </c>
      <c r="G303" s="5">
        <v>11</v>
      </c>
      <c r="H303" s="5"/>
    </row>
    <row r="304" ht="24.95" customHeight="1" spans="1:8">
      <c r="A304" s="5">
        <v>302</v>
      </c>
      <c r="B304" s="5" t="s">
        <v>305</v>
      </c>
      <c r="C304" s="5" t="s">
        <v>10</v>
      </c>
      <c r="D304" s="5" t="str">
        <f>"席甜甜"</f>
        <v>席甜甜</v>
      </c>
      <c r="E304" s="5" t="s">
        <v>319</v>
      </c>
      <c r="F304" s="5">
        <v>70</v>
      </c>
      <c r="G304" s="5">
        <v>14</v>
      </c>
      <c r="H304" s="5"/>
    </row>
    <row r="305" ht="24.95" customHeight="1" spans="1:8">
      <c r="A305" s="5">
        <v>303</v>
      </c>
      <c r="B305" s="5" t="s">
        <v>305</v>
      </c>
      <c r="C305" s="5" t="s">
        <v>10</v>
      </c>
      <c r="D305" s="5" t="str">
        <f>"林璨"</f>
        <v>林璨</v>
      </c>
      <c r="E305" s="5" t="s">
        <v>320</v>
      </c>
      <c r="F305" s="5">
        <v>69</v>
      </c>
      <c r="G305" s="5">
        <v>15</v>
      </c>
      <c r="H305" s="5"/>
    </row>
    <row r="306" ht="24.95" customHeight="1" spans="1:8">
      <c r="A306" s="5">
        <v>304</v>
      </c>
      <c r="B306" s="5" t="s">
        <v>305</v>
      </c>
      <c r="C306" s="5" t="s">
        <v>10</v>
      </c>
      <c r="D306" s="5" t="str">
        <f>"韦国兵"</f>
        <v>韦国兵</v>
      </c>
      <c r="E306" s="5" t="s">
        <v>321</v>
      </c>
      <c r="F306" s="5">
        <v>68</v>
      </c>
      <c r="G306" s="5">
        <v>16</v>
      </c>
      <c r="H306" s="5"/>
    </row>
    <row r="307" ht="24.95" customHeight="1" spans="1:8">
      <c r="A307" s="5">
        <v>305</v>
      </c>
      <c r="B307" s="5" t="s">
        <v>305</v>
      </c>
      <c r="C307" s="5" t="s">
        <v>10</v>
      </c>
      <c r="D307" s="5" t="str">
        <f>"李雨璇"</f>
        <v>李雨璇</v>
      </c>
      <c r="E307" s="5" t="s">
        <v>322</v>
      </c>
      <c r="F307" s="5">
        <v>67</v>
      </c>
      <c r="G307" s="5">
        <v>17</v>
      </c>
      <c r="H307" s="5"/>
    </row>
    <row r="308" ht="24.95" customHeight="1" spans="1:8">
      <c r="A308" s="5">
        <v>306</v>
      </c>
      <c r="B308" s="5" t="s">
        <v>305</v>
      </c>
      <c r="C308" s="5" t="s">
        <v>10</v>
      </c>
      <c r="D308" s="5" t="str">
        <f>"陈萧洋"</f>
        <v>陈萧洋</v>
      </c>
      <c r="E308" s="5" t="s">
        <v>323</v>
      </c>
      <c r="F308" s="5">
        <v>67</v>
      </c>
      <c r="G308" s="5">
        <v>17</v>
      </c>
      <c r="H308" s="5"/>
    </row>
    <row r="309" ht="24.95" customHeight="1" spans="1:8">
      <c r="A309" s="5">
        <v>307</v>
      </c>
      <c r="B309" s="5" t="s">
        <v>305</v>
      </c>
      <c r="C309" s="5" t="s">
        <v>10</v>
      </c>
      <c r="D309" s="5" t="str">
        <f>"史方钧"</f>
        <v>史方钧</v>
      </c>
      <c r="E309" s="5" t="s">
        <v>324</v>
      </c>
      <c r="F309" s="5">
        <v>66</v>
      </c>
      <c r="G309" s="5">
        <v>19</v>
      </c>
      <c r="H309" s="5"/>
    </row>
    <row r="310" ht="24.95" customHeight="1" spans="1:8">
      <c r="A310" s="5">
        <v>308</v>
      </c>
      <c r="B310" s="5" t="s">
        <v>305</v>
      </c>
      <c r="C310" s="5" t="s">
        <v>10</v>
      </c>
      <c r="D310" s="5" t="str">
        <f>"秦浩洋"</f>
        <v>秦浩洋</v>
      </c>
      <c r="E310" s="5" t="s">
        <v>325</v>
      </c>
      <c r="F310" s="5">
        <v>62</v>
      </c>
      <c r="G310" s="5">
        <v>20</v>
      </c>
      <c r="H310" s="5"/>
    </row>
    <row r="311" ht="24.95" customHeight="1" spans="1:8">
      <c r="A311" s="5">
        <v>309</v>
      </c>
      <c r="B311" s="5" t="s">
        <v>305</v>
      </c>
      <c r="C311" s="5" t="s">
        <v>10</v>
      </c>
      <c r="D311" s="5" t="str">
        <f>"黄嘉欣"</f>
        <v>黄嘉欣</v>
      </c>
      <c r="E311" s="5" t="s">
        <v>326</v>
      </c>
      <c r="F311" s="5">
        <v>61</v>
      </c>
      <c r="G311" s="5">
        <v>21</v>
      </c>
      <c r="H311" s="5"/>
    </row>
    <row r="312" ht="24.95" customHeight="1" spans="1:8">
      <c r="A312" s="5">
        <v>310</v>
      </c>
      <c r="B312" s="5" t="s">
        <v>305</v>
      </c>
      <c r="C312" s="5" t="s">
        <v>10</v>
      </c>
      <c r="D312" s="5" t="str">
        <f>"陈欣欣"</f>
        <v>陈欣欣</v>
      </c>
      <c r="E312" s="5" t="s">
        <v>327</v>
      </c>
      <c r="F312" s="5">
        <v>54</v>
      </c>
      <c r="G312" s="5">
        <v>22</v>
      </c>
      <c r="H312" s="5" t="s">
        <v>53</v>
      </c>
    </row>
    <row r="313" ht="24.95" customHeight="1" spans="1:8">
      <c r="A313" s="5">
        <v>311</v>
      </c>
      <c r="B313" s="5" t="s">
        <v>305</v>
      </c>
      <c r="C313" s="5" t="s">
        <v>10</v>
      </c>
      <c r="D313" s="5" t="str">
        <f>"蓝焕莉"</f>
        <v>蓝焕莉</v>
      </c>
      <c r="E313" s="5" t="s">
        <v>328</v>
      </c>
      <c r="F313" s="5">
        <v>0</v>
      </c>
      <c r="G313" s="5">
        <v>23</v>
      </c>
      <c r="H313" s="5" t="s">
        <v>23</v>
      </c>
    </row>
    <row r="314" ht="24.95" customHeight="1" spans="1:8">
      <c r="A314" s="5">
        <v>312</v>
      </c>
      <c r="B314" s="5" t="s">
        <v>305</v>
      </c>
      <c r="C314" s="5" t="s">
        <v>10</v>
      </c>
      <c r="D314" s="5" t="str">
        <f>"林乙苏"</f>
        <v>林乙苏</v>
      </c>
      <c r="E314" s="5" t="s">
        <v>329</v>
      </c>
      <c r="F314" s="5">
        <v>0</v>
      </c>
      <c r="G314" s="5">
        <v>23</v>
      </c>
      <c r="H314" s="5" t="s">
        <v>23</v>
      </c>
    </row>
    <row r="315" ht="24.95" customHeight="1" spans="1:8">
      <c r="A315" s="5">
        <v>313</v>
      </c>
      <c r="B315" s="5" t="s">
        <v>305</v>
      </c>
      <c r="C315" s="5" t="s">
        <v>10</v>
      </c>
      <c r="D315" s="5" t="str">
        <f>"周欣瑶"</f>
        <v>周欣瑶</v>
      </c>
      <c r="E315" s="5" t="s">
        <v>330</v>
      </c>
      <c r="F315" s="5">
        <v>0</v>
      </c>
      <c r="G315" s="5">
        <v>23</v>
      </c>
      <c r="H315" s="5" t="s">
        <v>23</v>
      </c>
    </row>
    <row r="316" ht="24.95" customHeight="1" spans="1:8">
      <c r="A316" s="5">
        <v>314</v>
      </c>
      <c r="B316" s="5" t="s">
        <v>305</v>
      </c>
      <c r="C316" s="5" t="s">
        <v>10</v>
      </c>
      <c r="D316" s="5" t="str">
        <f>"裴星智"</f>
        <v>裴星智</v>
      </c>
      <c r="E316" s="5" t="s">
        <v>331</v>
      </c>
      <c r="F316" s="5">
        <v>0</v>
      </c>
      <c r="G316" s="5">
        <v>23</v>
      </c>
      <c r="H316" s="5" t="s">
        <v>23</v>
      </c>
    </row>
    <row r="317" ht="24.95" customHeight="1" spans="1:8">
      <c r="A317" s="5">
        <v>315</v>
      </c>
      <c r="B317" s="5" t="s">
        <v>305</v>
      </c>
      <c r="C317" s="5" t="s">
        <v>10</v>
      </c>
      <c r="D317" s="5" t="str">
        <f>"曾娜"</f>
        <v>曾娜</v>
      </c>
      <c r="E317" s="5" t="s">
        <v>332</v>
      </c>
      <c r="F317" s="5">
        <v>0</v>
      </c>
      <c r="G317" s="5">
        <v>23</v>
      </c>
      <c r="H317" s="5" t="s">
        <v>23</v>
      </c>
    </row>
    <row r="318" ht="24.95" customHeight="1" spans="1:8">
      <c r="A318" s="5">
        <v>316</v>
      </c>
      <c r="B318" s="5" t="s">
        <v>305</v>
      </c>
      <c r="C318" s="5" t="s">
        <v>10</v>
      </c>
      <c r="D318" s="5" t="str">
        <f>"唐蜜"</f>
        <v>唐蜜</v>
      </c>
      <c r="E318" s="5" t="s">
        <v>333</v>
      </c>
      <c r="F318" s="5">
        <v>0</v>
      </c>
      <c r="G318" s="5">
        <v>23</v>
      </c>
      <c r="H318" s="5" t="s">
        <v>23</v>
      </c>
    </row>
    <row r="319" ht="24.95" customHeight="1" spans="1:8">
      <c r="A319" s="5">
        <v>317</v>
      </c>
      <c r="B319" s="5" t="s">
        <v>334</v>
      </c>
      <c r="C319" s="5" t="s">
        <v>10</v>
      </c>
      <c r="D319" s="5" t="str">
        <f>"周茹"</f>
        <v>周茹</v>
      </c>
      <c r="E319" s="5" t="s">
        <v>335</v>
      </c>
      <c r="F319" s="5">
        <v>84</v>
      </c>
      <c r="G319" s="5">
        <v>1</v>
      </c>
      <c r="H319" s="5" t="s">
        <v>12</v>
      </c>
    </row>
    <row r="320" ht="24.95" customHeight="1" spans="1:8">
      <c r="A320" s="5">
        <v>318</v>
      </c>
      <c r="B320" s="5" t="s">
        <v>334</v>
      </c>
      <c r="C320" s="5" t="s">
        <v>10</v>
      </c>
      <c r="D320" s="5" t="str">
        <f>"唐丽萍"</f>
        <v>唐丽萍</v>
      </c>
      <c r="E320" s="5" t="s">
        <v>336</v>
      </c>
      <c r="F320" s="5">
        <v>81</v>
      </c>
      <c r="G320" s="5">
        <v>2</v>
      </c>
      <c r="H320" s="5" t="s">
        <v>12</v>
      </c>
    </row>
    <row r="321" ht="24.95" customHeight="1" spans="1:8">
      <c r="A321" s="5">
        <v>319</v>
      </c>
      <c r="B321" s="5" t="s">
        <v>334</v>
      </c>
      <c r="C321" s="5" t="s">
        <v>10</v>
      </c>
      <c r="D321" s="5" t="str">
        <f>"陈天君"</f>
        <v>陈天君</v>
      </c>
      <c r="E321" s="5" t="s">
        <v>337</v>
      </c>
      <c r="F321" s="5">
        <v>81</v>
      </c>
      <c r="G321" s="5">
        <v>2</v>
      </c>
      <c r="H321" s="5" t="s">
        <v>12</v>
      </c>
    </row>
    <row r="322" ht="24.95" customHeight="1" spans="1:8">
      <c r="A322" s="5">
        <v>320</v>
      </c>
      <c r="B322" s="5" t="s">
        <v>334</v>
      </c>
      <c r="C322" s="5" t="s">
        <v>10</v>
      </c>
      <c r="D322" s="5" t="str">
        <f>"赵姜虹"</f>
        <v>赵姜虹</v>
      </c>
      <c r="E322" s="5" t="s">
        <v>338</v>
      </c>
      <c r="F322" s="5">
        <v>78</v>
      </c>
      <c r="G322" s="5">
        <v>4</v>
      </c>
      <c r="H322" s="5" t="s">
        <v>12</v>
      </c>
    </row>
    <row r="323" ht="24.95" customHeight="1" spans="1:8">
      <c r="A323" s="5">
        <v>321</v>
      </c>
      <c r="B323" s="5" t="s">
        <v>334</v>
      </c>
      <c r="C323" s="5" t="s">
        <v>10</v>
      </c>
      <c r="D323" s="5" t="str">
        <f>"林彩艳"</f>
        <v>林彩艳</v>
      </c>
      <c r="E323" s="5" t="s">
        <v>339</v>
      </c>
      <c r="F323" s="5">
        <v>78</v>
      </c>
      <c r="G323" s="5">
        <v>4</v>
      </c>
      <c r="H323" s="5" t="s">
        <v>12</v>
      </c>
    </row>
    <row r="324" ht="24.95" customHeight="1" spans="1:8">
      <c r="A324" s="5">
        <v>322</v>
      </c>
      <c r="B324" s="5" t="s">
        <v>334</v>
      </c>
      <c r="C324" s="5" t="s">
        <v>10</v>
      </c>
      <c r="D324" s="5" t="str">
        <f>"王选南"</f>
        <v>王选南</v>
      </c>
      <c r="E324" s="5" t="s">
        <v>340</v>
      </c>
      <c r="F324" s="5">
        <v>77</v>
      </c>
      <c r="G324" s="5">
        <v>6</v>
      </c>
      <c r="H324" s="5" t="s">
        <v>12</v>
      </c>
    </row>
    <row r="325" ht="24.95" customHeight="1" spans="1:8">
      <c r="A325" s="5">
        <v>323</v>
      </c>
      <c r="B325" s="5" t="s">
        <v>334</v>
      </c>
      <c r="C325" s="5" t="s">
        <v>10</v>
      </c>
      <c r="D325" s="5" t="str">
        <f>"符思彤"</f>
        <v>符思彤</v>
      </c>
      <c r="E325" s="5" t="s">
        <v>341</v>
      </c>
      <c r="F325" s="5">
        <v>77</v>
      </c>
      <c r="G325" s="5">
        <v>6</v>
      </c>
      <c r="H325" s="5" t="s">
        <v>12</v>
      </c>
    </row>
    <row r="326" ht="24.95" customHeight="1" spans="1:8">
      <c r="A326" s="5">
        <v>324</v>
      </c>
      <c r="B326" s="5" t="s">
        <v>334</v>
      </c>
      <c r="C326" s="5" t="s">
        <v>10</v>
      </c>
      <c r="D326" s="5" t="str">
        <f>"李青芮"</f>
        <v>李青芮</v>
      </c>
      <c r="E326" s="5" t="s">
        <v>342</v>
      </c>
      <c r="F326" s="5">
        <v>77</v>
      </c>
      <c r="G326" s="5">
        <v>6</v>
      </c>
      <c r="H326" s="5" t="s">
        <v>12</v>
      </c>
    </row>
    <row r="327" ht="24.95" customHeight="1" spans="1:8">
      <c r="A327" s="5">
        <v>325</v>
      </c>
      <c r="B327" s="5" t="s">
        <v>334</v>
      </c>
      <c r="C327" s="5" t="s">
        <v>10</v>
      </c>
      <c r="D327" s="5" t="str">
        <f>"陈清云"</f>
        <v>陈清云</v>
      </c>
      <c r="E327" s="5" t="s">
        <v>343</v>
      </c>
      <c r="F327" s="5">
        <v>77</v>
      </c>
      <c r="G327" s="5">
        <v>6</v>
      </c>
      <c r="H327" s="5" t="s">
        <v>12</v>
      </c>
    </row>
    <row r="328" ht="24.95" customHeight="1" spans="1:8">
      <c r="A328" s="5">
        <v>326</v>
      </c>
      <c r="B328" s="5" t="s">
        <v>334</v>
      </c>
      <c r="C328" s="5" t="s">
        <v>10</v>
      </c>
      <c r="D328" s="5" t="str">
        <f>"张婷"</f>
        <v>张婷</v>
      </c>
      <c r="E328" s="5" t="s">
        <v>344</v>
      </c>
      <c r="F328" s="5">
        <v>76</v>
      </c>
      <c r="G328" s="5">
        <v>10</v>
      </c>
      <c r="H328" s="5"/>
    </row>
    <row r="329" ht="24.95" customHeight="1" spans="1:8">
      <c r="A329" s="5">
        <v>327</v>
      </c>
      <c r="B329" s="5" t="s">
        <v>334</v>
      </c>
      <c r="C329" s="5" t="s">
        <v>10</v>
      </c>
      <c r="D329" s="5" t="str">
        <f>"梅丽君"</f>
        <v>梅丽君</v>
      </c>
      <c r="E329" s="5" t="s">
        <v>345</v>
      </c>
      <c r="F329" s="5">
        <v>75</v>
      </c>
      <c r="G329" s="5">
        <v>11</v>
      </c>
      <c r="H329" s="5"/>
    </row>
    <row r="330" ht="24.95" customHeight="1" spans="1:8">
      <c r="A330" s="5">
        <v>328</v>
      </c>
      <c r="B330" s="5" t="s">
        <v>334</v>
      </c>
      <c r="C330" s="5" t="s">
        <v>10</v>
      </c>
      <c r="D330" s="5" t="str">
        <f>"秦有晶"</f>
        <v>秦有晶</v>
      </c>
      <c r="E330" s="5" t="s">
        <v>346</v>
      </c>
      <c r="F330" s="5">
        <v>75</v>
      </c>
      <c r="G330" s="5">
        <v>11</v>
      </c>
      <c r="H330" s="5"/>
    </row>
    <row r="331" ht="24.95" customHeight="1" spans="1:8">
      <c r="A331" s="5">
        <v>329</v>
      </c>
      <c r="B331" s="5" t="s">
        <v>334</v>
      </c>
      <c r="C331" s="5" t="s">
        <v>10</v>
      </c>
      <c r="D331" s="5" t="str">
        <f>"唐祥姨"</f>
        <v>唐祥姨</v>
      </c>
      <c r="E331" s="5" t="s">
        <v>347</v>
      </c>
      <c r="F331" s="5">
        <v>75</v>
      </c>
      <c r="G331" s="5">
        <v>11</v>
      </c>
      <c r="H331" s="5"/>
    </row>
    <row r="332" ht="24.95" customHeight="1" spans="1:8">
      <c r="A332" s="5">
        <v>330</v>
      </c>
      <c r="B332" s="5" t="s">
        <v>334</v>
      </c>
      <c r="C332" s="5" t="s">
        <v>10</v>
      </c>
      <c r="D332" s="5" t="str">
        <f>"邢维滢"</f>
        <v>邢维滢</v>
      </c>
      <c r="E332" s="5" t="s">
        <v>348</v>
      </c>
      <c r="F332" s="5">
        <v>74</v>
      </c>
      <c r="G332" s="5">
        <v>14</v>
      </c>
      <c r="H332" s="5"/>
    </row>
    <row r="333" ht="24.95" customHeight="1" spans="1:8">
      <c r="A333" s="5">
        <v>331</v>
      </c>
      <c r="B333" s="5" t="s">
        <v>334</v>
      </c>
      <c r="C333" s="5" t="s">
        <v>10</v>
      </c>
      <c r="D333" s="5" t="str">
        <f>"陈泓"</f>
        <v>陈泓</v>
      </c>
      <c r="E333" s="5" t="s">
        <v>349</v>
      </c>
      <c r="F333" s="5">
        <v>74</v>
      </c>
      <c r="G333" s="5">
        <v>14</v>
      </c>
      <c r="H333" s="5"/>
    </row>
    <row r="334" ht="24.95" customHeight="1" spans="1:8">
      <c r="A334" s="5">
        <v>332</v>
      </c>
      <c r="B334" s="5" t="s">
        <v>334</v>
      </c>
      <c r="C334" s="5" t="s">
        <v>10</v>
      </c>
      <c r="D334" s="5" t="str">
        <f>"杨梦"</f>
        <v>杨梦</v>
      </c>
      <c r="E334" s="5" t="s">
        <v>350</v>
      </c>
      <c r="F334" s="5">
        <v>74</v>
      </c>
      <c r="G334" s="5">
        <v>14</v>
      </c>
      <c r="H334" s="5"/>
    </row>
    <row r="335" ht="24.95" customHeight="1" spans="1:8">
      <c r="A335" s="5">
        <v>333</v>
      </c>
      <c r="B335" s="5" t="s">
        <v>334</v>
      </c>
      <c r="C335" s="5" t="s">
        <v>10</v>
      </c>
      <c r="D335" s="5" t="str">
        <f>"杨婷婷"</f>
        <v>杨婷婷</v>
      </c>
      <c r="E335" s="5" t="s">
        <v>351</v>
      </c>
      <c r="F335" s="5">
        <v>72</v>
      </c>
      <c r="G335" s="5">
        <v>17</v>
      </c>
      <c r="H335" s="5"/>
    </row>
    <row r="336" ht="24.95" customHeight="1" spans="1:8">
      <c r="A336" s="5">
        <v>334</v>
      </c>
      <c r="B336" s="5" t="s">
        <v>334</v>
      </c>
      <c r="C336" s="5" t="s">
        <v>10</v>
      </c>
      <c r="D336" s="5" t="str">
        <f>"纪梦娇"</f>
        <v>纪梦娇</v>
      </c>
      <c r="E336" s="5" t="s">
        <v>352</v>
      </c>
      <c r="F336" s="5">
        <v>72</v>
      </c>
      <c r="G336" s="5">
        <v>17</v>
      </c>
      <c r="H336" s="5"/>
    </row>
    <row r="337" ht="24.95" customHeight="1" spans="1:8">
      <c r="A337" s="5">
        <v>335</v>
      </c>
      <c r="B337" s="5" t="s">
        <v>334</v>
      </c>
      <c r="C337" s="5" t="s">
        <v>10</v>
      </c>
      <c r="D337" s="5" t="str">
        <f>"田丽婷"</f>
        <v>田丽婷</v>
      </c>
      <c r="E337" s="5" t="s">
        <v>353</v>
      </c>
      <c r="F337" s="5">
        <v>72</v>
      </c>
      <c r="G337" s="5">
        <v>17</v>
      </c>
      <c r="H337" s="5"/>
    </row>
    <row r="338" ht="24.95" customHeight="1" spans="1:8">
      <c r="A338" s="5">
        <v>336</v>
      </c>
      <c r="B338" s="5" t="s">
        <v>334</v>
      </c>
      <c r="C338" s="5" t="s">
        <v>10</v>
      </c>
      <c r="D338" s="5" t="str">
        <f>"胡红"</f>
        <v>胡红</v>
      </c>
      <c r="E338" s="5" t="s">
        <v>354</v>
      </c>
      <c r="F338" s="5">
        <v>72</v>
      </c>
      <c r="G338" s="5">
        <v>17</v>
      </c>
      <c r="H338" s="5"/>
    </row>
    <row r="339" ht="24.95" customHeight="1" spans="1:8">
      <c r="A339" s="5">
        <v>337</v>
      </c>
      <c r="B339" s="5" t="s">
        <v>334</v>
      </c>
      <c r="C339" s="5" t="s">
        <v>10</v>
      </c>
      <c r="D339" s="5" t="str">
        <f>"周亿慧"</f>
        <v>周亿慧</v>
      </c>
      <c r="E339" s="5" t="s">
        <v>355</v>
      </c>
      <c r="F339" s="5">
        <v>71</v>
      </c>
      <c r="G339" s="5">
        <v>21</v>
      </c>
      <c r="H339" s="5"/>
    </row>
    <row r="340" ht="24.95" customHeight="1" spans="1:8">
      <c r="A340" s="5">
        <v>338</v>
      </c>
      <c r="B340" s="5" t="s">
        <v>334</v>
      </c>
      <c r="C340" s="5" t="s">
        <v>10</v>
      </c>
      <c r="D340" s="5" t="str">
        <f>"马燕飞"</f>
        <v>马燕飞</v>
      </c>
      <c r="E340" s="5" t="s">
        <v>356</v>
      </c>
      <c r="F340" s="5">
        <v>70</v>
      </c>
      <c r="G340" s="5">
        <v>22</v>
      </c>
      <c r="H340" s="5"/>
    </row>
    <row r="341" ht="24.95" customHeight="1" spans="1:8">
      <c r="A341" s="5">
        <v>339</v>
      </c>
      <c r="B341" s="5" t="s">
        <v>334</v>
      </c>
      <c r="C341" s="5" t="s">
        <v>10</v>
      </c>
      <c r="D341" s="5" t="str">
        <f>"周莹"</f>
        <v>周莹</v>
      </c>
      <c r="E341" s="5" t="s">
        <v>357</v>
      </c>
      <c r="F341" s="5">
        <v>70</v>
      </c>
      <c r="G341" s="5">
        <v>22</v>
      </c>
      <c r="H341" s="5"/>
    </row>
    <row r="342" ht="24.95" customHeight="1" spans="1:8">
      <c r="A342" s="5">
        <v>340</v>
      </c>
      <c r="B342" s="5" t="s">
        <v>334</v>
      </c>
      <c r="C342" s="5" t="s">
        <v>10</v>
      </c>
      <c r="D342" s="5" t="str">
        <f>"吴彩仪"</f>
        <v>吴彩仪</v>
      </c>
      <c r="E342" s="5" t="s">
        <v>358</v>
      </c>
      <c r="F342" s="5">
        <v>69</v>
      </c>
      <c r="G342" s="5">
        <v>24</v>
      </c>
      <c r="H342" s="5"/>
    </row>
    <row r="343" ht="24.95" customHeight="1" spans="1:8">
      <c r="A343" s="5">
        <v>341</v>
      </c>
      <c r="B343" s="5" t="s">
        <v>334</v>
      </c>
      <c r="C343" s="5" t="s">
        <v>10</v>
      </c>
      <c r="D343" s="5" t="str">
        <f>"冼小苗"</f>
        <v>冼小苗</v>
      </c>
      <c r="E343" s="5" t="s">
        <v>359</v>
      </c>
      <c r="F343" s="5">
        <v>67</v>
      </c>
      <c r="G343" s="5">
        <v>25</v>
      </c>
      <c r="H343" s="5"/>
    </row>
    <row r="344" ht="24.95" customHeight="1" spans="1:8">
      <c r="A344" s="5">
        <v>342</v>
      </c>
      <c r="B344" s="5" t="s">
        <v>334</v>
      </c>
      <c r="C344" s="5" t="s">
        <v>10</v>
      </c>
      <c r="D344" s="5" t="str">
        <f>" 张乐"</f>
        <v> 张乐</v>
      </c>
      <c r="E344" s="5" t="s">
        <v>360</v>
      </c>
      <c r="F344" s="5">
        <v>66</v>
      </c>
      <c r="G344" s="5">
        <v>26</v>
      </c>
      <c r="H344" s="5"/>
    </row>
    <row r="345" ht="24.95" customHeight="1" spans="1:8">
      <c r="A345" s="5">
        <v>343</v>
      </c>
      <c r="B345" s="5" t="s">
        <v>334</v>
      </c>
      <c r="C345" s="5" t="s">
        <v>10</v>
      </c>
      <c r="D345" s="5" t="str">
        <f>"范译匀"</f>
        <v>范译匀</v>
      </c>
      <c r="E345" s="5" t="s">
        <v>361</v>
      </c>
      <c r="F345" s="5">
        <v>65</v>
      </c>
      <c r="G345" s="5">
        <v>27</v>
      </c>
      <c r="H345" s="5"/>
    </row>
    <row r="346" ht="24.95" customHeight="1" spans="1:8">
      <c r="A346" s="5">
        <v>344</v>
      </c>
      <c r="B346" s="5" t="s">
        <v>334</v>
      </c>
      <c r="C346" s="5" t="s">
        <v>10</v>
      </c>
      <c r="D346" s="5" t="str">
        <f>"傅田雪"</f>
        <v>傅田雪</v>
      </c>
      <c r="E346" s="5" t="s">
        <v>362</v>
      </c>
      <c r="F346" s="5">
        <v>65</v>
      </c>
      <c r="G346" s="5">
        <v>27</v>
      </c>
      <c r="H346" s="5"/>
    </row>
    <row r="347" ht="24.95" customHeight="1" spans="1:8">
      <c r="A347" s="5">
        <v>345</v>
      </c>
      <c r="B347" s="5" t="s">
        <v>334</v>
      </c>
      <c r="C347" s="5" t="s">
        <v>10</v>
      </c>
      <c r="D347" s="5" t="str">
        <f>"陈秋伊"</f>
        <v>陈秋伊</v>
      </c>
      <c r="E347" s="5" t="s">
        <v>363</v>
      </c>
      <c r="F347" s="5">
        <v>65</v>
      </c>
      <c r="G347" s="5">
        <v>27</v>
      </c>
      <c r="H347" s="5"/>
    </row>
    <row r="348" ht="24.95" customHeight="1" spans="1:8">
      <c r="A348" s="5">
        <v>346</v>
      </c>
      <c r="B348" s="5" t="s">
        <v>334</v>
      </c>
      <c r="C348" s="5" t="s">
        <v>10</v>
      </c>
      <c r="D348" s="5" t="str">
        <f>"陈莉"</f>
        <v>陈莉</v>
      </c>
      <c r="E348" s="5" t="s">
        <v>364</v>
      </c>
      <c r="F348" s="5">
        <v>63</v>
      </c>
      <c r="G348" s="5">
        <v>30</v>
      </c>
      <c r="H348" s="5"/>
    </row>
    <row r="349" ht="24.95" customHeight="1" spans="1:8">
      <c r="A349" s="5">
        <v>347</v>
      </c>
      <c r="B349" s="5" t="s">
        <v>334</v>
      </c>
      <c r="C349" s="5" t="s">
        <v>10</v>
      </c>
      <c r="D349" s="5" t="str">
        <f>"夏琦"</f>
        <v>夏琦</v>
      </c>
      <c r="E349" s="5" t="s">
        <v>365</v>
      </c>
      <c r="F349" s="5">
        <v>0</v>
      </c>
      <c r="G349" s="5">
        <v>31</v>
      </c>
      <c r="H349" s="5" t="s">
        <v>23</v>
      </c>
    </row>
    <row r="350" ht="24.95" customHeight="1" spans="1:8">
      <c r="A350" s="5">
        <v>348</v>
      </c>
      <c r="B350" s="5" t="s">
        <v>334</v>
      </c>
      <c r="C350" s="5" t="s">
        <v>10</v>
      </c>
      <c r="D350" s="5" t="str">
        <f>"张艺丹"</f>
        <v>张艺丹</v>
      </c>
      <c r="E350" s="5" t="s">
        <v>366</v>
      </c>
      <c r="F350" s="5">
        <v>0</v>
      </c>
      <c r="G350" s="5">
        <v>31</v>
      </c>
      <c r="H350" s="5" t="s">
        <v>23</v>
      </c>
    </row>
    <row r="351" ht="24.95" customHeight="1" spans="1:8">
      <c r="A351" s="5">
        <v>349</v>
      </c>
      <c r="B351" s="5" t="s">
        <v>367</v>
      </c>
      <c r="C351" s="5" t="s">
        <v>10</v>
      </c>
      <c r="D351" s="5" t="str">
        <f>"杨伊凡"</f>
        <v>杨伊凡</v>
      </c>
      <c r="E351" s="5" t="s">
        <v>368</v>
      </c>
      <c r="F351" s="5">
        <v>94</v>
      </c>
      <c r="G351" s="5">
        <v>1</v>
      </c>
      <c r="H351" s="5" t="s">
        <v>12</v>
      </c>
    </row>
    <row r="352" ht="24.95" customHeight="1" spans="1:8">
      <c r="A352" s="5">
        <v>350</v>
      </c>
      <c r="B352" s="5" t="s">
        <v>367</v>
      </c>
      <c r="C352" s="5" t="s">
        <v>10</v>
      </c>
      <c r="D352" s="5" t="str">
        <f>"赵艺泽"</f>
        <v>赵艺泽</v>
      </c>
      <c r="E352" s="5" t="s">
        <v>369</v>
      </c>
      <c r="F352" s="5">
        <v>91</v>
      </c>
      <c r="G352" s="5">
        <v>2</v>
      </c>
      <c r="H352" s="5" t="s">
        <v>12</v>
      </c>
    </row>
    <row r="353" ht="24.95" customHeight="1" spans="1:8">
      <c r="A353" s="5">
        <v>351</v>
      </c>
      <c r="B353" s="5" t="s">
        <v>367</v>
      </c>
      <c r="C353" s="5" t="s">
        <v>10</v>
      </c>
      <c r="D353" s="5" t="str">
        <f>"符亚南"</f>
        <v>符亚南</v>
      </c>
      <c r="E353" s="5" t="s">
        <v>370</v>
      </c>
      <c r="F353" s="5">
        <v>86</v>
      </c>
      <c r="G353" s="5">
        <v>3</v>
      </c>
      <c r="H353" s="5" t="s">
        <v>12</v>
      </c>
    </row>
    <row r="354" ht="24.95" customHeight="1" spans="1:8">
      <c r="A354" s="5">
        <v>352</v>
      </c>
      <c r="B354" s="5" t="s">
        <v>367</v>
      </c>
      <c r="C354" s="5" t="s">
        <v>10</v>
      </c>
      <c r="D354" s="5" t="str">
        <f>"熊厚"</f>
        <v>熊厚</v>
      </c>
      <c r="E354" s="5" t="s">
        <v>371</v>
      </c>
      <c r="F354" s="5">
        <v>84</v>
      </c>
      <c r="G354" s="5">
        <v>4</v>
      </c>
      <c r="H354" s="5" t="s">
        <v>12</v>
      </c>
    </row>
    <row r="355" ht="24.95" customHeight="1" spans="1:8">
      <c r="A355" s="5">
        <v>353</v>
      </c>
      <c r="B355" s="5" t="s">
        <v>367</v>
      </c>
      <c r="C355" s="5" t="s">
        <v>10</v>
      </c>
      <c r="D355" s="5" t="str">
        <f>"党美琳"</f>
        <v>党美琳</v>
      </c>
      <c r="E355" s="5" t="s">
        <v>372</v>
      </c>
      <c r="F355" s="5">
        <v>84</v>
      </c>
      <c r="G355" s="5">
        <v>4</v>
      </c>
      <c r="H355" s="5" t="s">
        <v>12</v>
      </c>
    </row>
    <row r="356" ht="24.95" customHeight="1" spans="1:8">
      <c r="A356" s="5">
        <v>354</v>
      </c>
      <c r="B356" s="5" t="s">
        <v>367</v>
      </c>
      <c r="C356" s="5" t="s">
        <v>10</v>
      </c>
      <c r="D356" s="5" t="str">
        <f>"羊艳丽"</f>
        <v>羊艳丽</v>
      </c>
      <c r="E356" s="5" t="s">
        <v>373</v>
      </c>
      <c r="F356" s="5">
        <v>83</v>
      </c>
      <c r="G356" s="5">
        <v>6</v>
      </c>
      <c r="H356" s="5" t="s">
        <v>12</v>
      </c>
    </row>
    <row r="357" ht="24.95" customHeight="1" spans="1:8">
      <c r="A357" s="5">
        <v>355</v>
      </c>
      <c r="B357" s="5" t="s">
        <v>367</v>
      </c>
      <c r="C357" s="5" t="s">
        <v>10</v>
      </c>
      <c r="D357" s="5" t="str">
        <f>"陈项项"</f>
        <v>陈项项</v>
      </c>
      <c r="E357" s="5" t="s">
        <v>374</v>
      </c>
      <c r="F357" s="5">
        <v>82</v>
      </c>
      <c r="G357" s="5">
        <v>7</v>
      </c>
      <c r="H357" s="5" t="s">
        <v>12</v>
      </c>
    </row>
    <row r="358" ht="24.95" customHeight="1" spans="1:8">
      <c r="A358" s="5">
        <v>356</v>
      </c>
      <c r="B358" s="5" t="s">
        <v>367</v>
      </c>
      <c r="C358" s="5" t="s">
        <v>10</v>
      </c>
      <c r="D358" s="5" t="str">
        <f>"杨婷春"</f>
        <v>杨婷春</v>
      </c>
      <c r="E358" s="5" t="s">
        <v>375</v>
      </c>
      <c r="F358" s="5">
        <v>82</v>
      </c>
      <c r="G358" s="5">
        <v>7</v>
      </c>
      <c r="H358" s="5" t="s">
        <v>12</v>
      </c>
    </row>
    <row r="359" ht="24.95" customHeight="1" spans="1:8">
      <c r="A359" s="5">
        <v>357</v>
      </c>
      <c r="B359" s="5" t="s">
        <v>367</v>
      </c>
      <c r="C359" s="5" t="s">
        <v>10</v>
      </c>
      <c r="D359" s="5" t="str">
        <f>"宋春妹"</f>
        <v>宋春妹</v>
      </c>
      <c r="E359" s="5" t="s">
        <v>376</v>
      </c>
      <c r="F359" s="5">
        <v>81</v>
      </c>
      <c r="G359" s="5">
        <v>9</v>
      </c>
      <c r="H359" s="5" t="s">
        <v>12</v>
      </c>
    </row>
    <row r="360" ht="24.95" customHeight="1" spans="1:8">
      <c r="A360" s="5">
        <v>358</v>
      </c>
      <c r="B360" s="5" t="s">
        <v>367</v>
      </c>
      <c r="C360" s="5" t="s">
        <v>10</v>
      </c>
      <c r="D360" s="5" t="str">
        <f>"崔笑瑄"</f>
        <v>崔笑瑄</v>
      </c>
      <c r="E360" s="5" t="s">
        <v>377</v>
      </c>
      <c r="F360" s="5">
        <v>81</v>
      </c>
      <c r="G360" s="5">
        <v>9</v>
      </c>
      <c r="H360" s="5" t="s">
        <v>12</v>
      </c>
    </row>
    <row r="361" ht="24.95" customHeight="1" spans="1:8">
      <c r="A361" s="5">
        <v>359</v>
      </c>
      <c r="B361" s="5" t="s">
        <v>367</v>
      </c>
      <c r="C361" s="5" t="s">
        <v>10</v>
      </c>
      <c r="D361" s="5" t="str">
        <f>"咸麟"</f>
        <v>咸麟</v>
      </c>
      <c r="E361" s="5" t="s">
        <v>378</v>
      </c>
      <c r="F361" s="5">
        <v>81</v>
      </c>
      <c r="G361" s="5">
        <v>9</v>
      </c>
      <c r="H361" s="5" t="s">
        <v>12</v>
      </c>
    </row>
    <row r="362" ht="24.95" customHeight="1" spans="1:8">
      <c r="A362" s="5">
        <v>360</v>
      </c>
      <c r="B362" s="5" t="s">
        <v>367</v>
      </c>
      <c r="C362" s="5" t="s">
        <v>10</v>
      </c>
      <c r="D362" s="5" t="str">
        <f>"吴羽灵"</f>
        <v>吴羽灵</v>
      </c>
      <c r="E362" s="5" t="s">
        <v>379</v>
      </c>
      <c r="F362" s="5">
        <v>80</v>
      </c>
      <c r="G362" s="5">
        <v>12</v>
      </c>
      <c r="H362" s="5" t="s">
        <v>12</v>
      </c>
    </row>
    <row r="363" ht="24.95" customHeight="1" spans="1:8">
      <c r="A363" s="5">
        <v>361</v>
      </c>
      <c r="B363" s="5" t="s">
        <v>367</v>
      </c>
      <c r="C363" s="5" t="s">
        <v>10</v>
      </c>
      <c r="D363" s="5" t="str">
        <f>"李佳怡"</f>
        <v>李佳怡</v>
      </c>
      <c r="E363" s="5" t="s">
        <v>380</v>
      </c>
      <c r="F363" s="5">
        <v>78</v>
      </c>
      <c r="G363" s="5">
        <v>13</v>
      </c>
      <c r="H363" s="5" t="s">
        <v>12</v>
      </c>
    </row>
    <row r="364" ht="24.95" customHeight="1" spans="1:8">
      <c r="A364" s="5">
        <v>362</v>
      </c>
      <c r="B364" s="5" t="s">
        <v>367</v>
      </c>
      <c r="C364" s="5" t="s">
        <v>10</v>
      </c>
      <c r="D364" s="5" t="str">
        <f>"符伟珍"</f>
        <v>符伟珍</v>
      </c>
      <c r="E364" s="5" t="s">
        <v>381</v>
      </c>
      <c r="F364" s="5">
        <v>78</v>
      </c>
      <c r="G364" s="5">
        <v>13</v>
      </c>
      <c r="H364" s="5" t="s">
        <v>12</v>
      </c>
    </row>
    <row r="365" ht="24.95" customHeight="1" spans="1:8">
      <c r="A365" s="5">
        <v>363</v>
      </c>
      <c r="B365" s="5" t="s">
        <v>367</v>
      </c>
      <c r="C365" s="5" t="s">
        <v>10</v>
      </c>
      <c r="D365" s="5" t="str">
        <f>"韩晶晶"</f>
        <v>韩晶晶</v>
      </c>
      <c r="E365" s="5" t="s">
        <v>382</v>
      </c>
      <c r="F365" s="5">
        <v>78</v>
      </c>
      <c r="G365" s="5">
        <v>13</v>
      </c>
      <c r="H365" s="5" t="s">
        <v>12</v>
      </c>
    </row>
    <row r="366" ht="24.95" customHeight="1" spans="1:8">
      <c r="A366" s="5">
        <v>364</v>
      </c>
      <c r="B366" s="5" t="s">
        <v>367</v>
      </c>
      <c r="C366" s="5" t="s">
        <v>10</v>
      </c>
      <c r="D366" s="5" t="str">
        <f>"郑舒然"</f>
        <v>郑舒然</v>
      </c>
      <c r="E366" s="5" t="s">
        <v>383</v>
      </c>
      <c r="F366" s="5">
        <v>77</v>
      </c>
      <c r="G366" s="5">
        <v>16</v>
      </c>
      <c r="H366" s="5" t="s">
        <v>12</v>
      </c>
    </row>
    <row r="367" ht="24.95" customHeight="1" spans="1:8">
      <c r="A367" s="5">
        <v>365</v>
      </c>
      <c r="B367" s="5" t="s">
        <v>367</v>
      </c>
      <c r="C367" s="5" t="s">
        <v>10</v>
      </c>
      <c r="D367" s="5" t="str">
        <f>"贺玉金"</f>
        <v>贺玉金</v>
      </c>
      <c r="E367" s="5" t="s">
        <v>384</v>
      </c>
      <c r="F367" s="5">
        <v>77</v>
      </c>
      <c r="G367" s="5">
        <v>16</v>
      </c>
      <c r="H367" s="5" t="s">
        <v>12</v>
      </c>
    </row>
    <row r="368" ht="24.95" customHeight="1" spans="1:8">
      <c r="A368" s="5">
        <v>366</v>
      </c>
      <c r="B368" s="5" t="s">
        <v>367</v>
      </c>
      <c r="C368" s="5" t="s">
        <v>10</v>
      </c>
      <c r="D368" s="5" t="str">
        <f>"李玟慧"</f>
        <v>李玟慧</v>
      </c>
      <c r="E368" s="5" t="s">
        <v>124</v>
      </c>
      <c r="F368" s="5">
        <v>76</v>
      </c>
      <c r="G368" s="5">
        <v>18</v>
      </c>
      <c r="H368" s="5" t="s">
        <v>12</v>
      </c>
    </row>
    <row r="369" ht="24.95" customHeight="1" spans="1:8">
      <c r="A369" s="5">
        <v>367</v>
      </c>
      <c r="B369" s="5" t="s">
        <v>367</v>
      </c>
      <c r="C369" s="5" t="s">
        <v>10</v>
      </c>
      <c r="D369" s="5" t="str">
        <f>"曾惠"</f>
        <v>曾惠</v>
      </c>
      <c r="E369" s="5" t="s">
        <v>385</v>
      </c>
      <c r="F369" s="5">
        <v>76</v>
      </c>
      <c r="G369" s="5">
        <v>18</v>
      </c>
      <c r="H369" s="5" t="s">
        <v>12</v>
      </c>
    </row>
    <row r="370" ht="24.95" customHeight="1" spans="1:8">
      <c r="A370" s="5">
        <v>368</v>
      </c>
      <c r="B370" s="5" t="s">
        <v>367</v>
      </c>
      <c r="C370" s="5" t="s">
        <v>10</v>
      </c>
      <c r="D370" s="5" t="str">
        <f>"吴妃妃"</f>
        <v>吴妃妃</v>
      </c>
      <c r="E370" s="5" t="s">
        <v>386</v>
      </c>
      <c r="F370" s="5">
        <v>76</v>
      </c>
      <c r="G370" s="5">
        <v>18</v>
      </c>
      <c r="H370" s="5" t="s">
        <v>12</v>
      </c>
    </row>
    <row r="371" ht="24.95" customHeight="1" spans="1:8">
      <c r="A371" s="5">
        <v>369</v>
      </c>
      <c r="B371" s="5" t="s">
        <v>367</v>
      </c>
      <c r="C371" s="5" t="s">
        <v>10</v>
      </c>
      <c r="D371" s="5" t="str">
        <f>"麦思华"</f>
        <v>麦思华</v>
      </c>
      <c r="E371" s="5" t="s">
        <v>387</v>
      </c>
      <c r="F371" s="5">
        <v>76</v>
      </c>
      <c r="G371" s="5">
        <v>18</v>
      </c>
      <c r="H371" s="5" t="s">
        <v>12</v>
      </c>
    </row>
    <row r="372" ht="24.95" customHeight="1" spans="1:8">
      <c r="A372" s="5">
        <v>370</v>
      </c>
      <c r="B372" s="5" t="s">
        <v>367</v>
      </c>
      <c r="C372" s="5" t="s">
        <v>10</v>
      </c>
      <c r="D372" s="5" t="str">
        <f>"庄慧俏"</f>
        <v>庄慧俏</v>
      </c>
      <c r="E372" s="5" t="s">
        <v>388</v>
      </c>
      <c r="F372" s="5">
        <v>76</v>
      </c>
      <c r="G372" s="5">
        <v>18</v>
      </c>
      <c r="H372" s="5" t="s">
        <v>12</v>
      </c>
    </row>
    <row r="373" ht="24.95" customHeight="1" spans="1:8">
      <c r="A373" s="5">
        <v>371</v>
      </c>
      <c r="B373" s="5" t="s">
        <v>367</v>
      </c>
      <c r="C373" s="5" t="s">
        <v>10</v>
      </c>
      <c r="D373" s="5" t="str">
        <f>"陈秀选"</f>
        <v>陈秀选</v>
      </c>
      <c r="E373" s="5" t="s">
        <v>389</v>
      </c>
      <c r="F373" s="5">
        <v>76</v>
      </c>
      <c r="G373" s="5">
        <v>18</v>
      </c>
      <c r="H373" s="5" t="s">
        <v>12</v>
      </c>
    </row>
    <row r="374" ht="24.95" customHeight="1" spans="1:8">
      <c r="A374" s="5">
        <v>372</v>
      </c>
      <c r="B374" s="5" t="s">
        <v>367</v>
      </c>
      <c r="C374" s="5" t="s">
        <v>10</v>
      </c>
      <c r="D374" s="5" t="str">
        <f>"陈佳倩"</f>
        <v>陈佳倩</v>
      </c>
      <c r="E374" s="5" t="s">
        <v>390</v>
      </c>
      <c r="F374" s="5">
        <v>76</v>
      </c>
      <c r="G374" s="5">
        <v>18</v>
      </c>
      <c r="H374" s="5" t="s">
        <v>12</v>
      </c>
    </row>
    <row r="375" ht="24.95" customHeight="1" spans="1:8">
      <c r="A375" s="5">
        <v>373</v>
      </c>
      <c r="B375" s="5" t="s">
        <v>367</v>
      </c>
      <c r="C375" s="5" t="s">
        <v>10</v>
      </c>
      <c r="D375" s="5" t="str">
        <f>"段怡黠"</f>
        <v>段怡黠</v>
      </c>
      <c r="E375" s="5" t="s">
        <v>391</v>
      </c>
      <c r="F375" s="5">
        <v>76</v>
      </c>
      <c r="G375" s="5">
        <v>18</v>
      </c>
      <c r="H375" s="5" t="s">
        <v>12</v>
      </c>
    </row>
    <row r="376" ht="24.95" customHeight="1" spans="1:8">
      <c r="A376" s="5">
        <v>374</v>
      </c>
      <c r="B376" s="5" t="s">
        <v>367</v>
      </c>
      <c r="C376" s="5" t="s">
        <v>10</v>
      </c>
      <c r="D376" s="5" t="str">
        <f>"邵静怡"</f>
        <v>邵静怡</v>
      </c>
      <c r="E376" s="5" t="s">
        <v>392</v>
      </c>
      <c r="F376" s="5">
        <v>76</v>
      </c>
      <c r="G376" s="5">
        <v>18</v>
      </c>
      <c r="H376" s="5" t="s">
        <v>12</v>
      </c>
    </row>
    <row r="377" ht="24.95" customHeight="1" spans="1:8">
      <c r="A377" s="5">
        <v>375</v>
      </c>
      <c r="B377" s="5" t="s">
        <v>367</v>
      </c>
      <c r="C377" s="5" t="s">
        <v>10</v>
      </c>
      <c r="D377" s="5" t="str">
        <f>"周姗姗"</f>
        <v>周姗姗</v>
      </c>
      <c r="E377" s="5" t="s">
        <v>393</v>
      </c>
      <c r="F377" s="5">
        <v>76</v>
      </c>
      <c r="G377" s="5">
        <v>18</v>
      </c>
      <c r="H377" s="5" t="s">
        <v>12</v>
      </c>
    </row>
    <row r="378" ht="24.95" customHeight="1" spans="1:8">
      <c r="A378" s="5">
        <v>376</v>
      </c>
      <c r="B378" s="5" t="s">
        <v>367</v>
      </c>
      <c r="C378" s="5" t="s">
        <v>10</v>
      </c>
      <c r="D378" s="5" t="str">
        <f>"杨清蓉"</f>
        <v>杨清蓉</v>
      </c>
      <c r="E378" s="5" t="s">
        <v>394</v>
      </c>
      <c r="F378" s="5">
        <v>75</v>
      </c>
      <c r="G378" s="5">
        <v>28</v>
      </c>
      <c r="H378" s="5" t="s">
        <v>12</v>
      </c>
    </row>
    <row r="379" ht="24.95" customHeight="1" spans="1:8">
      <c r="A379" s="5">
        <v>377</v>
      </c>
      <c r="B379" s="5" t="s">
        <v>367</v>
      </c>
      <c r="C379" s="5" t="s">
        <v>10</v>
      </c>
      <c r="D379" s="5" t="str">
        <f>"李欢乐"</f>
        <v>李欢乐</v>
      </c>
      <c r="E379" s="5" t="s">
        <v>395</v>
      </c>
      <c r="F379" s="5">
        <v>75</v>
      </c>
      <c r="G379" s="5">
        <v>28</v>
      </c>
      <c r="H379" s="5" t="s">
        <v>12</v>
      </c>
    </row>
    <row r="380" ht="24.95" customHeight="1" spans="1:8">
      <c r="A380" s="5">
        <v>378</v>
      </c>
      <c r="B380" s="5" t="s">
        <v>367</v>
      </c>
      <c r="C380" s="5" t="s">
        <v>10</v>
      </c>
      <c r="D380" s="5" t="str">
        <f>"符诗曼"</f>
        <v>符诗曼</v>
      </c>
      <c r="E380" s="5" t="s">
        <v>396</v>
      </c>
      <c r="F380" s="5">
        <v>75</v>
      </c>
      <c r="G380" s="5">
        <v>28</v>
      </c>
      <c r="H380" s="5" t="s">
        <v>12</v>
      </c>
    </row>
    <row r="381" ht="24.95" customHeight="1" spans="1:8">
      <c r="A381" s="5">
        <v>379</v>
      </c>
      <c r="B381" s="5" t="s">
        <v>367</v>
      </c>
      <c r="C381" s="5" t="s">
        <v>10</v>
      </c>
      <c r="D381" s="5" t="str">
        <f>"戴磊"</f>
        <v>戴磊</v>
      </c>
      <c r="E381" s="5" t="s">
        <v>397</v>
      </c>
      <c r="F381" s="5">
        <v>75</v>
      </c>
      <c r="G381" s="5">
        <v>28</v>
      </c>
      <c r="H381" s="5" t="s">
        <v>12</v>
      </c>
    </row>
    <row r="382" ht="24.95" customHeight="1" spans="1:8">
      <c r="A382" s="5">
        <v>380</v>
      </c>
      <c r="B382" s="5" t="s">
        <v>367</v>
      </c>
      <c r="C382" s="5" t="s">
        <v>10</v>
      </c>
      <c r="D382" s="5" t="str">
        <f>"王雯"</f>
        <v>王雯</v>
      </c>
      <c r="E382" s="5" t="s">
        <v>398</v>
      </c>
      <c r="F382" s="5">
        <v>74</v>
      </c>
      <c r="G382" s="5">
        <v>32</v>
      </c>
      <c r="H382" s="5" t="s">
        <v>12</v>
      </c>
    </row>
    <row r="383" ht="24.95" customHeight="1" spans="1:8">
      <c r="A383" s="5">
        <v>381</v>
      </c>
      <c r="B383" s="5" t="s">
        <v>367</v>
      </c>
      <c r="C383" s="5" t="s">
        <v>10</v>
      </c>
      <c r="D383" s="5" t="str">
        <f>"陈梦君"</f>
        <v>陈梦君</v>
      </c>
      <c r="E383" s="5" t="s">
        <v>399</v>
      </c>
      <c r="F383" s="5">
        <v>74</v>
      </c>
      <c r="G383" s="5">
        <v>32</v>
      </c>
      <c r="H383" s="5" t="s">
        <v>12</v>
      </c>
    </row>
    <row r="384" ht="24.95" customHeight="1" spans="1:8">
      <c r="A384" s="5">
        <v>382</v>
      </c>
      <c r="B384" s="5" t="s">
        <v>367</v>
      </c>
      <c r="C384" s="5" t="s">
        <v>10</v>
      </c>
      <c r="D384" s="5" t="str">
        <f>"董佳晶"</f>
        <v>董佳晶</v>
      </c>
      <c r="E384" s="5" t="s">
        <v>400</v>
      </c>
      <c r="F384" s="5">
        <v>74</v>
      </c>
      <c r="G384" s="5">
        <v>32</v>
      </c>
      <c r="H384" s="5" t="s">
        <v>12</v>
      </c>
    </row>
    <row r="385" ht="24.95" customHeight="1" spans="1:8">
      <c r="A385" s="5">
        <v>383</v>
      </c>
      <c r="B385" s="5" t="s">
        <v>367</v>
      </c>
      <c r="C385" s="5" t="s">
        <v>10</v>
      </c>
      <c r="D385" s="5" t="str">
        <f>"符渝苑"</f>
        <v>符渝苑</v>
      </c>
      <c r="E385" s="5" t="s">
        <v>401</v>
      </c>
      <c r="F385" s="5">
        <v>74</v>
      </c>
      <c r="G385" s="5">
        <v>32</v>
      </c>
      <c r="H385" s="5" t="s">
        <v>12</v>
      </c>
    </row>
    <row r="386" ht="24.95" customHeight="1" spans="1:8">
      <c r="A386" s="5">
        <v>384</v>
      </c>
      <c r="B386" s="5" t="s">
        <v>367</v>
      </c>
      <c r="C386" s="5" t="s">
        <v>10</v>
      </c>
      <c r="D386" s="5" t="str">
        <f>"姚秋红"</f>
        <v>姚秋红</v>
      </c>
      <c r="E386" s="5" t="s">
        <v>402</v>
      </c>
      <c r="F386" s="5">
        <v>74</v>
      </c>
      <c r="G386" s="5">
        <v>32</v>
      </c>
      <c r="H386" s="5" t="s">
        <v>12</v>
      </c>
    </row>
    <row r="387" ht="24.95" customHeight="1" spans="1:8">
      <c r="A387" s="5">
        <v>385</v>
      </c>
      <c r="B387" s="5" t="s">
        <v>367</v>
      </c>
      <c r="C387" s="5" t="s">
        <v>10</v>
      </c>
      <c r="D387" s="5" t="str">
        <f>"曾云兰"</f>
        <v>曾云兰</v>
      </c>
      <c r="E387" s="5" t="s">
        <v>403</v>
      </c>
      <c r="F387" s="5">
        <v>74</v>
      </c>
      <c r="G387" s="5">
        <v>32</v>
      </c>
      <c r="H387" s="5" t="s">
        <v>12</v>
      </c>
    </row>
    <row r="388" ht="24.95" customHeight="1" spans="1:8">
      <c r="A388" s="5">
        <v>386</v>
      </c>
      <c r="B388" s="5" t="s">
        <v>367</v>
      </c>
      <c r="C388" s="5" t="s">
        <v>10</v>
      </c>
      <c r="D388" s="5" t="str">
        <f>"许雯玉"</f>
        <v>许雯玉</v>
      </c>
      <c r="E388" s="5" t="s">
        <v>404</v>
      </c>
      <c r="F388" s="5">
        <v>74</v>
      </c>
      <c r="G388" s="5">
        <v>32</v>
      </c>
      <c r="H388" s="5" t="s">
        <v>12</v>
      </c>
    </row>
    <row r="389" ht="24.95" customHeight="1" spans="1:8">
      <c r="A389" s="5">
        <v>387</v>
      </c>
      <c r="B389" s="5" t="s">
        <v>367</v>
      </c>
      <c r="C389" s="5" t="s">
        <v>10</v>
      </c>
      <c r="D389" s="5" t="str">
        <f>"徐春雅"</f>
        <v>徐春雅</v>
      </c>
      <c r="E389" s="5" t="s">
        <v>405</v>
      </c>
      <c r="F389" s="5">
        <v>74</v>
      </c>
      <c r="G389" s="5">
        <v>32</v>
      </c>
      <c r="H389" s="5" t="s">
        <v>12</v>
      </c>
    </row>
    <row r="390" ht="24.95" customHeight="1" spans="1:8">
      <c r="A390" s="5">
        <v>388</v>
      </c>
      <c r="B390" s="5" t="s">
        <v>367</v>
      </c>
      <c r="C390" s="5" t="s">
        <v>10</v>
      </c>
      <c r="D390" s="5" t="str">
        <f>"周楚萍"</f>
        <v>周楚萍</v>
      </c>
      <c r="E390" s="5" t="s">
        <v>406</v>
      </c>
      <c r="F390" s="5">
        <v>73</v>
      </c>
      <c r="G390" s="5">
        <v>40</v>
      </c>
      <c r="H390" s="5" t="s">
        <v>12</v>
      </c>
    </row>
    <row r="391" ht="24.95" customHeight="1" spans="1:8">
      <c r="A391" s="5">
        <v>389</v>
      </c>
      <c r="B391" s="5" t="s">
        <v>367</v>
      </c>
      <c r="C391" s="5" t="s">
        <v>10</v>
      </c>
      <c r="D391" s="5" t="str">
        <f>"林得"</f>
        <v>林得</v>
      </c>
      <c r="E391" s="5" t="s">
        <v>407</v>
      </c>
      <c r="F391" s="5">
        <v>73</v>
      </c>
      <c r="G391" s="5">
        <v>40</v>
      </c>
      <c r="H391" s="5" t="s">
        <v>12</v>
      </c>
    </row>
    <row r="392" ht="24.95" customHeight="1" spans="1:8">
      <c r="A392" s="5">
        <v>390</v>
      </c>
      <c r="B392" s="5" t="s">
        <v>367</v>
      </c>
      <c r="C392" s="5" t="s">
        <v>10</v>
      </c>
      <c r="D392" s="5" t="str">
        <f>"王歆婷"</f>
        <v>王歆婷</v>
      </c>
      <c r="E392" s="5" t="s">
        <v>408</v>
      </c>
      <c r="F392" s="5">
        <v>73</v>
      </c>
      <c r="G392" s="5">
        <v>40</v>
      </c>
      <c r="H392" s="5" t="s">
        <v>12</v>
      </c>
    </row>
    <row r="393" ht="24.95" customHeight="1" spans="1:8">
      <c r="A393" s="5">
        <v>391</v>
      </c>
      <c r="B393" s="5" t="s">
        <v>367</v>
      </c>
      <c r="C393" s="5" t="s">
        <v>10</v>
      </c>
      <c r="D393" s="5" t="str">
        <f>"柯行苗"</f>
        <v>柯行苗</v>
      </c>
      <c r="E393" s="5" t="s">
        <v>409</v>
      </c>
      <c r="F393" s="5">
        <v>73</v>
      </c>
      <c r="G393" s="5">
        <v>40</v>
      </c>
      <c r="H393" s="5" t="s">
        <v>12</v>
      </c>
    </row>
    <row r="394" ht="24.95" customHeight="1" spans="1:8">
      <c r="A394" s="5">
        <v>392</v>
      </c>
      <c r="B394" s="5" t="s">
        <v>367</v>
      </c>
      <c r="C394" s="5" t="s">
        <v>10</v>
      </c>
      <c r="D394" s="5" t="str">
        <f>"李桂林"</f>
        <v>李桂林</v>
      </c>
      <c r="E394" s="5" t="s">
        <v>410</v>
      </c>
      <c r="F394" s="5">
        <v>73</v>
      </c>
      <c r="G394" s="5">
        <v>40</v>
      </c>
      <c r="H394" s="5" t="s">
        <v>12</v>
      </c>
    </row>
    <row r="395" ht="24.95" customHeight="1" spans="1:8">
      <c r="A395" s="5">
        <v>393</v>
      </c>
      <c r="B395" s="5" t="s">
        <v>367</v>
      </c>
      <c r="C395" s="5" t="s">
        <v>10</v>
      </c>
      <c r="D395" s="5" t="str">
        <f>"王丽湫"</f>
        <v>王丽湫</v>
      </c>
      <c r="E395" s="5" t="s">
        <v>411</v>
      </c>
      <c r="F395" s="5">
        <v>73</v>
      </c>
      <c r="G395" s="5">
        <v>40</v>
      </c>
      <c r="H395" s="5" t="s">
        <v>12</v>
      </c>
    </row>
    <row r="396" ht="24.95" customHeight="1" spans="1:8">
      <c r="A396" s="5">
        <v>394</v>
      </c>
      <c r="B396" s="5" t="s">
        <v>367</v>
      </c>
      <c r="C396" s="5" t="s">
        <v>10</v>
      </c>
      <c r="D396" s="5" t="str">
        <f>"罗颖"</f>
        <v>罗颖</v>
      </c>
      <c r="E396" s="5" t="s">
        <v>412</v>
      </c>
      <c r="F396" s="5">
        <v>73</v>
      </c>
      <c r="G396" s="5">
        <v>40</v>
      </c>
      <c r="H396" s="5" t="s">
        <v>12</v>
      </c>
    </row>
    <row r="397" ht="24.95" customHeight="1" spans="1:8">
      <c r="A397" s="5">
        <v>395</v>
      </c>
      <c r="B397" s="5" t="s">
        <v>367</v>
      </c>
      <c r="C397" s="5" t="s">
        <v>10</v>
      </c>
      <c r="D397" s="5" t="str">
        <f>"顾思琪"</f>
        <v>顾思琪</v>
      </c>
      <c r="E397" s="5" t="s">
        <v>413</v>
      </c>
      <c r="F397" s="5">
        <v>73</v>
      </c>
      <c r="G397" s="5">
        <v>40</v>
      </c>
      <c r="H397" s="5" t="s">
        <v>12</v>
      </c>
    </row>
    <row r="398" ht="24.95" customHeight="1" spans="1:8">
      <c r="A398" s="5">
        <v>396</v>
      </c>
      <c r="B398" s="5" t="s">
        <v>367</v>
      </c>
      <c r="C398" s="5" t="s">
        <v>10</v>
      </c>
      <c r="D398" s="5" t="str">
        <f>"叶婷"</f>
        <v>叶婷</v>
      </c>
      <c r="E398" s="5" t="s">
        <v>414</v>
      </c>
      <c r="F398" s="5">
        <v>72</v>
      </c>
      <c r="G398" s="5">
        <v>48</v>
      </c>
      <c r="H398" s="5"/>
    </row>
    <row r="399" ht="24.95" customHeight="1" spans="1:8">
      <c r="A399" s="5">
        <v>397</v>
      </c>
      <c r="B399" s="5" t="s">
        <v>367</v>
      </c>
      <c r="C399" s="5" t="s">
        <v>10</v>
      </c>
      <c r="D399" s="5" t="str">
        <f>"刘依琳"</f>
        <v>刘依琳</v>
      </c>
      <c r="E399" s="5" t="s">
        <v>415</v>
      </c>
      <c r="F399" s="5">
        <v>72</v>
      </c>
      <c r="G399" s="5">
        <v>48</v>
      </c>
      <c r="H399" s="5"/>
    </row>
    <row r="400" ht="24.95" customHeight="1" spans="1:8">
      <c r="A400" s="5">
        <v>398</v>
      </c>
      <c r="B400" s="5" t="s">
        <v>367</v>
      </c>
      <c r="C400" s="5" t="s">
        <v>10</v>
      </c>
      <c r="D400" s="5" t="str">
        <f>"王苇茹"</f>
        <v>王苇茹</v>
      </c>
      <c r="E400" s="5" t="s">
        <v>416</v>
      </c>
      <c r="F400" s="5">
        <v>72</v>
      </c>
      <c r="G400" s="5">
        <v>48</v>
      </c>
      <c r="H400" s="5"/>
    </row>
    <row r="401" ht="24.95" customHeight="1" spans="1:8">
      <c r="A401" s="5">
        <v>399</v>
      </c>
      <c r="B401" s="5" t="s">
        <v>367</v>
      </c>
      <c r="C401" s="5" t="s">
        <v>10</v>
      </c>
      <c r="D401" s="5" t="str">
        <f>"黄珂"</f>
        <v>黄珂</v>
      </c>
      <c r="E401" s="5" t="s">
        <v>417</v>
      </c>
      <c r="F401" s="5">
        <v>72</v>
      </c>
      <c r="G401" s="5">
        <v>48</v>
      </c>
      <c r="H401" s="5"/>
    </row>
    <row r="402" ht="24.95" customHeight="1" spans="1:8">
      <c r="A402" s="5">
        <v>400</v>
      </c>
      <c r="B402" s="5" t="s">
        <v>367</v>
      </c>
      <c r="C402" s="5" t="s">
        <v>10</v>
      </c>
      <c r="D402" s="5" t="str">
        <f>"陈柏弟"</f>
        <v>陈柏弟</v>
      </c>
      <c r="E402" s="5" t="s">
        <v>418</v>
      </c>
      <c r="F402" s="5">
        <v>72</v>
      </c>
      <c r="G402" s="5">
        <v>48</v>
      </c>
      <c r="H402" s="5"/>
    </row>
    <row r="403" ht="24.95" customHeight="1" spans="1:8">
      <c r="A403" s="5">
        <v>401</v>
      </c>
      <c r="B403" s="5" t="s">
        <v>367</v>
      </c>
      <c r="C403" s="5" t="s">
        <v>10</v>
      </c>
      <c r="D403" s="5" t="str">
        <f>"廖静懿"</f>
        <v>廖静懿</v>
      </c>
      <c r="E403" s="5" t="s">
        <v>419</v>
      </c>
      <c r="F403" s="5">
        <v>72</v>
      </c>
      <c r="G403" s="5">
        <v>48</v>
      </c>
      <c r="H403" s="5"/>
    </row>
    <row r="404" ht="24.95" customHeight="1" spans="1:8">
      <c r="A404" s="5">
        <v>402</v>
      </c>
      <c r="B404" s="5" t="s">
        <v>367</v>
      </c>
      <c r="C404" s="5" t="s">
        <v>10</v>
      </c>
      <c r="D404" s="5" t="str">
        <f>"符芳丽"</f>
        <v>符芳丽</v>
      </c>
      <c r="E404" s="5" t="s">
        <v>420</v>
      </c>
      <c r="F404" s="5">
        <v>72</v>
      </c>
      <c r="G404" s="5">
        <v>48</v>
      </c>
      <c r="H404" s="5"/>
    </row>
    <row r="405" ht="24.95" customHeight="1" spans="1:8">
      <c r="A405" s="5">
        <v>403</v>
      </c>
      <c r="B405" s="5" t="s">
        <v>367</v>
      </c>
      <c r="C405" s="5" t="s">
        <v>10</v>
      </c>
      <c r="D405" s="5" t="str">
        <f>"黄卿"</f>
        <v>黄卿</v>
      </c>
      <c r="E405" s="5" t="s">
        <v>421</v>
      </c>
      <c r="F405" s="5">
        <v>71</v>
      </c>
      <c r="G405" s="5">
        <v>55</v>
      </c>
      <c r="H405" s="5"/>
    </row>
    <row r="406" ht="24.95" customHeight="1" spans="1:8">
      <c r="A406" s="5">
        <v>404</v>
      </c>
      <c r="B406" s="5" t="s">
        <v>367</v>
      </c>
      <c r="C406" s="5" t="s">
        <v>10</v>
      </c>
      <c r="D406" s="5" t="str">
        <f>"洪玉媛"</f>
        <v>洪玉媛</v>
      </c>
      <c r="E406" s="5" t="s">
        <v>422</v>
      </c>
      <c r="F406" s="5">
        <v>71</v>
      </c>
      <c r="G406" s="5">
        <v>55</v>
      </c>
      <c r="H406" s="5"/>
    </row>
    <row r="407" ht="24.95" customHeight="1" spans="1:8">
      <c r="A407" s="5">
        <v>405</v>
      </c>
      <c r="B407" s="5" t="s">
        <v>367</v>
      </c>
      <c r="C407" s="5" t="s">
        <v>10</v>
      </c>
      <c r="D407" s="5" t="str">
        <f>"程樱"</f>
        <v>程樱</v>
      </c>
      <c r="E407" s="5" t="s">
        <v>423</v>
      </c>
      <c r="F407" s="5">
        <v>71</v>
      </c>
      <c r="G407" s="5">
        <v>55</v>
      </c>
      <c r="H407" s="5"/>
    </row>
    <row r="408" ht="24.95" customHeight="1" spans="1:8">
      <c r="A408" s="5">
        <v>406</v>
      </c>
      <c r="B408" s="5" t="s">
        <v>367</v>
      </c>
      <c r="C408" s="5" t="s">
        <v>10</v>
      </c>
      <c r="D408" s="5" t="str">
        <f>"彭嘉欣"</f>
        <v>彭嘉欣</v>
      </c>
      <c r="E408" s="5" t="s">
        <v>424</v>
      </c>
      <c r="F408" s="5">
        <v>71</v>
      </c>
      <c r="G408" s="5">
        <v>55</v>
      </c>
      <c r="H408" s="5"/>
    </row>
    <row r="409" ht="24.95" customHeight="1" spans="1:8">
      <c r="A409" s="5">
        <v>407</v>
      </c>
      <c r="B409" s="5" t="s">
        <v>367</v>
      </c>
      <c r="C409" s="5" t="s">
        <v>10</v>
      </c>
      <c r="D409" s="5" t="str">
        <f>"冉晗嘉"</f>
        <v>冉晗嘉</v>
      </c>
      <c r="E409" s="5" t="s">
        <v>425</v>
      </c>
      <c r="F409" s="5">
        <v>71</v>
      </c>
      <c r="G409" s="5">
        <v>55</v>
      </c>
      <c r="H409" s="5"/>
    </row>
    <row r="410" ht="24.95" customHeight="1" spans="1:8">
      <c r="A410" s="5">
        <v>408</v>
      </c>
      <c r="B410" s="5" t="s">
        <v>367</v>
      </c>
      <c r="C410" s="5" t="s">
        <v>10</v>
      </c>
      <c r="D410" s="5" t="str">
        <f>"黄金恋"</f>
        <v>黄金恋</v>
      </c>
      <c r="E410" s="5" t="s">
        <v>426</v>
      </c>
      <c r="F410" s="5">
        <v>71</v>
      </c>
      <c r="G410" s="5">
        <v>55</v>
      </c>
      <c r="H410" s="5"/>
    </row>
    <row r="411" ht="24.95" customHeight="1" spans="1:8">
      <c r="A411" s="5">
        <v>409</v>
      </c>
      <c r="B411" s="5" t="s">
        <v>367</v>
      </c>
      <c r="C411" s="5" t="s">
        <v>10</v>
      </c>
      <c r="D411" s="5" t="str">
        <f>"云潇慧"</f>
        <v>云潇慧</v>
      </c>
      <c r="E411" s="5" t="s">
        <v>427</v>
      </c>
      <c r="F411" s="5">
        <v>71</v>
      </c>
      <c r="G411" s="5">
        <v>55</v>
      </c>
      <c r="H411" s="5"/>
    </row>
    <row r="412" ht="24.95" customHeight="1" spans="1:8">
      <c r="A412" s="5">
        <v>410</v>
      </c>
      <c r="B412" s="5" t="s">
        <v>367</v>
      </c>
      <c r="C412" s="5" t="s">
        <v>10</v>
      </c>
      <c r="D412" s="5" t="str">
        <f>"杨婧"</f>
        <v>杨婧</v>
      </c>
      <c r="E412" s="5" t="s">
        <v>428</v>
      </c>
      <c r="F412" s="5">
        <v>71</v>
      </c>
      <c r="G412" s="5">
        <v>55</v>
      </c>
      <c r="H412" s="5"/>
    </row>
    <row r="413" ht="24.95" customHeight="1" spans="1:8">
      <c r="A413" s="5">
        <v>411</v>
      </c>
      <c r="B413" s="5" t="s">
        <v>367</v>
      </c>
      <c r="C413" s="5" t="s">
        <v>10</v>
      </c>
      <c r="D413" s="5" t="str">
        <f>"陈春蔓"</f>
        <v>陈春蔓</v>
      </c>
      <c r="E413" s="5" t="s">
        <v>429</v>
      </c>
      <c r="F413" s="5">
        <v>71</v>
      </c>
      <c r="G413" s="5">
        <v>55</v>
      </c>
      <c r="H413" s="5"/>
    </row>
    <row r="414" ht="24.95" customHeight="1" spans="1:8">
      <c r="A414" s="5">
        <v>412</v>
      </c>
      <c r="B414" s="5" t="s">
        <v>367</v>
      </c>
      <c r="C414" s="5" t="s">
        <v>10</v>
      </c>
      <c r="D414" s="5" t="str">
        <f>"杨嫣盈"</f>
        <v>杨嫣盈</v>
      </c>
      <c r="E414" s="5" t="s">
        <v>430</v>
      </c>
      <c r="F414" s="5">
        <v>71</v>
      </c>
      <c r="G414" s="5">
        <v>55</v>
      </c>
      <c r="H414" s="5"/>
    </row>
    <row r="415" ht="24.95" customHeight="1" spans="1:8">
      <c r="A415" s="5">
        <v>413</v>
      </c>
      <c r="B415" s="5" t="s">
        <v>367</v>
      </c>
      <c r="C415" s="5" t="s">
        <v>10</v>
      </c>
      <c r="D415" s="5" t="str">
        <f>"孙玉娟"</f>
        <v>孙玉娟</v>
      </c>
      <c r="E415" s="5" t="s">
        <v>431</v>
      </c>
      <c r="F415" s="5">
        <v>71</v>
      </c>
      <c r="G415" s="5">
        <v>55</v>
      </c>
      <c r="H415" s="5"/>
    </row>
    <row r="416" ht="24.95" customHeight="1" spans="1:8">
      <c r="A416" s="5">
        <v>414</v>
      </c>
      <c r="B416" s="5" t="s">
        <v>367</v>
      </c>
      <c r="C416" s="5" t="s">
        <v>10</v>
      </c>
      <c r="D416" s="5" t="str">
        <f>"林子婷"</f>
        <v>林子婷</v>
      </c>
      <c r="E416" s="5" t="s">
        <v>432</v>
      </c>
      <c r="F416" s="5">
        <v>70</v>
      </c>
      <c r="G416" s="5">
        <v>66</v>
      </c>
      <c r="H416" s="5"/>
    </row>
    <row r="417" ht="24.95" customHeight="1" spans="1:8">
      <c r="A417" s="5">
        <v>415</v>
      </c>
      <c r="B417" s="5" t="s">
        <v>367</v>
      </c>
      <c r="C417" s="5" t="s">
        <v>10</v>
      </c>
      <c r="D417" s="5" t="str">
        <f>"林小曼"</f>
        <v>林小曼</v>
      </c>
      <c r="E417" s="5" t="s">
        <v>433</v>
      </c>
      <c r="F417" s="5">
        <v>70</v>
      </c>
      <c r="G417" s="5">
        <v>66</v>
      </c>
      <c r="H417" s="5"/>
    </row>
    <row r="418" ht="24.95" customHeight="1" spans="1:8">
      <c r="A418" s="5">
        <v>416</v>
      </c>
      <c r="B418" s="5" t="s">
        <v>367</v>
      </c>
      <c r="C418" s="5" t="s">
        <v>10</v>
      </c>
      <c r="D418" s="5" t="str">
        <f>"黄千千"</f>
        <v>黄千千</v>
      </c>
      <c r="E418" s="5" t="s">
        <v>434</v>
      </c>
      <c r="F418" s="5">
        <v>70</v>
      </c>
      <c r="G418" s="5">
        <v>66</v>
      </c>
      <c r="H418" s="5"/>
    </row>
    <row r="419" ht="24.95" customHeight="1" spans="1:8">
      <c r="A419" s="5">
        <v>417</v>
      </c>
      <c r="B419" s="5" t="s">
        <v>367</v>
      </c>
      <c r="C419" s="5" t="s">
        <v>10</v>
      </c>
      <c r="D419" s="5" t="str">
        <f>"邓倩敏"</f>
        <v>邓倩敏</v>
      </c>
      <c r="E419" s="5" t="s">
        <v>435</v>
      </c>
      <c r="F419" s="5">
        <v>70</v>
      </c>
      <c r="G419" s="5">
        <v>66</v>
      </c>
      <c r="H419" s="5"/>
    </row>
    <row r="420" ht="24.95" customHeight="1" spans="1:8">
      <c r="A420" s="5">
        <v>418</v>
      </c>
      <c r="B420" s="5" t="s">
        <v>367</v>
      </c>
      <c r="C420" s="5" t="s">
        <v>10</v>
      </c>
      <c r="D420" s="5" t="str">
        <f>"邓文慧"</f>
        <v>邓文慧</v>
      </c>
      <c r="E420" s="5" t="s">
        <v>436</v>
      </c>
      <c r="F420" s="5">
        <v>70</v>
      </c>
      <c r="G420" s="5">
        <v>66</v>
      </c>
      <c r="H420" s="5"/>
    </row>
    <row r="421" ht="24.95" customHeight="1" spans="1:8">
      <c r="A421" s="5">
        <v>419</v>
      </c>
      <c r="B421" s="5" t="s">
        <v>367</v>
      </c>
      <c r="C421" s="5" t="s">
        <v>10</v>
      </c>
      <c r="D421" s="5" t="str">
        <f>"吴启璋"</f>
        <v>吴启璋</v>
      </c>
      <c r="E421" s="5" t="s">
        <v>437</v>
      </c>
      <c r="F421" s="5">
        <v>70</v>
      </c>
      <c r="G421" s="5">
        <v>66</v>
      </c>
      <c r="H421" s="5"/>
    </row>
    <row r="422" ht="24.95" customHeight="1" spans="1:8">
      <c r="A422" s="5">
        <v>420</v>
      </c>
      <c r="B422" s="5" t="s">
        <v>367</v>
      </c>
      <c r="C422" s="5" t="s">
        <v>10</v>
      </c>
      <c r="D422" s="5" t="str">
        <f>"吴靖萱"</f>
        <v>吴靖萱</v>
      </c>
      <c r="E422" s="5" t="s">
        <v>438</v>
      </c>
      <c r="F422" s="5">
        <v>70</v>
      </c>
      <c r="G422" s="5">
        <v>66</v>
      </c>
      <c r="H422" s="5"/>
    </row>
    <row r="423" ht="24.95" customHeight="1" spans="1:8">
      <c r="A423" s="5">
        <v>421</v>
      </c>
      <c r="B423" s="5" t="s">
        <v>367</v>
      </c>
      <c r="C423" s="5" t="s">
        <v>10</v>
      </c>
      <c r="D423" s="5" t="str">
        <f>"刘心瑀"</f>
        <v>刘心瑀</v>
      </c>
      <c r="E423" s="5" t="s">
        <v>439</v>
      </c>
      <c r="F423" s="5">
        <v>70</v>
      </c>
      <c r="G423" s="5">
        <v>66</v>
      </c>
      <c r="H423" s="5"/>
    </row>
    <row r="424" ht="24.95" customHeight="1" spans="1:8">
      <c r="A424" s="5">
        <v>422</v>
      </c>
      <c r="B424" s="5" t="s">
        <v>367</v>
      </c>
      <c r="C424" s="5" t="s">
        <v>10</v>
      </c>
      <c r="D424" s="5" t="str">
        <f>"王芷灵"</f>
        <v>王芷灵</v>
      </c>
      <c r="E424" s="5" t="s">
        <v>440</v>
      </c>
      <c r="F424" s="5">
        <v>69</v>
      </c>
      <c r="G424" s="5">
        <v>74</v>
      </c>
      <c r="H424" s="5"/>
    </row>
    <row r="425" ht="24.95" customHeight="1" spans="1:8">
      <c r="A425" s="5">
        <v>423</v>
      </c>
      <c r="B425" s="5" t="s">
        <v>367</v>
      </c>
      <c r="C425" s="5" t="s">
        <v>10</v>
      </c>
      <c r="D425" s="5" t="str">
        <f>"王海蝶"</f>
        <v>王海蝶</v>
      </c>
      <c r="E425" s="5" t="s">
        <v>441</v>
      </c>
      <c r="F425" s="5">
        <v>69</v>
      </c>
      <c r="G425" s="5">
        <v>74</v>
      </c>
      <c r="H425" s="5"/>
    </row>
    <row r="426" ht="24.95" customHeight="1" spans="1:8">
      <c r="A426" s="5">
        <v>424</v>
      </c>
      <c r="B426" s="5" t="s">
        <v>367</v>
      </c>
      <c r="C426" s="5" t="s">
        <v>10</v>
      </c>
      <c r="D426" s="5" t="str">
        <f>"刘致君"</f>
        <v>刘致君</v>
      </c>
      <c r="E426" s="5" t="s">
        <v>442</v>
      </c>
      <c r="F426" s="5">
        <v>69</v>
      </c>
      <c r="G426" s="5">
        <v>74</v>
      </c>
      <c r="H426" s="5"/>
    </row>
    <row r="427" ht="24.95" customHeight="1" spans="1:8">
      <c r="A427" s="5">
        <v>425</v>
      </c>
      <c r="B427" s="5" t="s">
        <v>367</v>
      </c>
      <c r="C427" s="5" t="s">
        <v>10</v>
      </c>
      <c r="D427" s="5" t="str">
        <f>"符仲莲"</f>
        <v>符仲莲</v>
      </c>
      <c r="E427" s="5" t="s">
        <v>443</v>
      </c>
      <c r="F427" s="5">
        <v>69</v>
      </c>
      <c r="G427" s="5">
        <v>74</v>
      </c>
      <c r="H427" s="5"/>
    </row>
    <row r="428" ht="24.95" customHeight="1" spans="1:8">
      <c r="A428" s="5">
        <v>426</v>
      </c>
      <c r="B428" s="5" t="s">
        <v>367</v>
      </c>
      <c r="C428" s="5" t="s">
        <v>10</v>
      </c>
      <c r="D428" s="5" t="str">
        <f>"严语知"</f>
        <v>严语知</v>
      </c>
      <c r="E428" s="5" t="s">
        <v>444</v>
      </c>
      <c r="F428" s="5">
        <v>69</v>
      </c>
      <c r="G428" s="5">
        <v>74</v>
      </c>
      <c r="H428" s="5"/>
    </row>
    <row r="429" ht="24.95" customHeight="1" spans="1:8">
      <c r="A429" s="5">
        <v>427</v>
      </c>
      <c r="B429" s="5" t="s">
        <v>367</v>
      </c>
      <c r="C429" s="5" t="s">
        <v>10</v>
      </c>
      <c r="D429" s="5" t="str">
        <f>"王欣悦"</f>
        <v>王欣悦</v>
      </c>
      <c r="E429" s="5" t="s">
        <v>445</v>
      </c>
      <c r="F429" s="5">
        <v>69</v>
      </c>
      <c r="G429" s="5">
        <v>74</v>
      </c>
      <c r="H429" s="5"/>
    </row>
    <row r="430" ht="24.95" customHeight="1" spans="1:8">
      <c r="A430" s="5">
        <v>428</v>
      </c>
      <c r="B430" s="5" t="s">
        <v>367</v>
      </c>
      <c r="C430" s="5" t="s">
        <v>10</v>
      </c>
      <c r="D430" s="5" t="str">
        <f>"李扬"</f>
        <v>李扬</v>
      </c>
      <c r="E430" s="5" t="s">
        <v>446</v>
      </c>
      <c r="F430" s="5">
        <v>69</v>
      </c>
      <c r="G430" s="5">
        <v>74</v>
      </c>
      <c r="H430" s="5"/>
    </row>
    <row r="431" ht="24.95" customHeight="1" spans="1:8">
      <c r="A431" s="5">
        <v>429</v>
      </c>
      <c r="B431" s="5" t="s">
        <v>367</v>
      </c>
      <c r="C431" s="5" t="s">
        <v>10</v>
      </c>
      <c r="D431" s="5" t="str">
        <f>"林铭"</f>
        <v>林铭</v>
      </c>
      <c r="E431" s="5" t="s">
        <v>447</v>
      </c>
      <c r="F431" s="5">
        <v>69</v>
      </c>
      <c r="G431" s="5">
        <v>74</v>
      </c>
      <c r="H431" s="5"/>
    </row>
    <row r="432" ht="24.95" customHeight="1" spans="1:8">
      <c r="A432" s="5">
        <v>430</v>
      </c>
      <c r="B432" s="5" t="s">
        <v>367</v>
      </c>
      <c r="C432" s="5" t="s">
        <v>10</v>
      </c>
      <c r="D432" s="5" t="str">
        <f>"吕婧瑶"</f>
        <v>吕婧瑶</v>
      </c>
      <c r="E432" s="5" t="s">
        <v>448</v>
      </c>
      <c r="F432" s="5">
        <v>69</v>
      </c>
      <c r="G432" s="5">
        <v>74</v>
      </c>
      <c r="H432" s="5"/>
    </row>
    <row r="433" ht="24.95" customHeight="1" spans="1:8">
      <c r="A433" s="5">
        <v>431</v>
      </c>
      <c r="B433" s="5" t="s">
        <v>367</v>
      </c>
      <c r="C433" s="5" t="s">
        <v>10</v>
      </c>
      <c r="D433" s="5" t="str">
        <f>"胡静超"</f>
        <v>胡静超</v>
      </c>
      <c r="E433" s="5" t="s">
        <v>449</v>
      </c>
      <c r="F433" s="5">
        <v>69</v>
      </c>
      <c r="G433" s="5">
        <v>74</v>
      </c>
      <c r="H433" s="5"/>
    </row>
    <row r="434" ht="24.95" customHeight="1" spans="1:8">
      <c r="A434" s="5">
        <v>432</v>
      </c>
      <c r="B434" s="5" t="s">
        <v>367</v>
      </c>
      <c r="C434" s="5" t="s">
        <v>10</v>
      </c>
      <c r="D434" s="5" t="str">
        <f>"赵禹"</f>
        <v>赵禹</v>
      </c>
      <c r="E434" s="5" t="s">
        <v>450</v>
      </c>
      <c r="F434" s="5">
        <v>69</v>
      </c>
      <c r="G434" s="5">
        <v>74</v>
      </c>
      <c r="H434" s="5"/>
    </row>
    <row r="435" ht="24.95" customHeight="1" spans="1:8">
      <c r="A435" s="5">
        <v>433</v>
      </c>
      <c r="B435" s="5" t="s">
        <v>367</v>
      </c>
      <c r="C435" s="5" t="s">
        <v>10</v>
      </c>
      <c r="D435" s="5" t="str">
        <f>"李海丽"</f>
        <v>李海丽</v>
      </c>
      <c r="E435" s="5" t="s">
        <v>451</v>
      </c>
      <c r="F435" s="5">
        <v>69</v>
      </c>
      <c r="G435" s="5">
        <v>74</v>
      </c>
      <c r="H435" s="5"/>
    </row>
    <row r="436" ht="24.95" customHeight="1" spans="1:8">
      <c r="A436" s="5">
        <v>434</v>
      </c>
      <c r="B436" s="5" t="s">
        <v>367</v>
      </c>
      <c r="C436" s="5" t="s">
        <v>10</v>
      </c>
      <c r="D436" s="5" t="str">
        <f>"曾丹柳"</f>
        <v>曾丹柳</v>
      </c>
      <c r="E436" s="5" t="s">
        <v>452</v>
      </c>
      <c r="F436" s="5">
        <v>69</v>
      </c>
      <c r="G436" s="5">
        <v>74</v>
      </c>
      <c r="H436" s="5"/>
    </row>
    <row r="437" ht="24.95" customHeight="1" spans="1:8">
      <c r="A437" s="5">
        <v>435</v>
      </c>
      <c r="B437" s="5" t="s">
        <v>367</v>
      </c>
      <c r="C437" s="5" t="s">
        <v>10</v>
      </c>
      <c r="D437" s="5" t="str">
        <f>"陈妮娜"</f>
        <v>陈妮娜</v>
      </c>
      <c r="E437" s="5" t="s">
        <v>453</v>
      </c>
      <c r="F437" s="5">
        <v>69</v>
      </c>
      <c r="G437" s="5">
        <v>74</v>
      </c>
      <c r="H437" s="5"/>
    </row>
    <row r="438" ht="24.95" customHeight="1" spans="1:8">
      <c r="A438" s="5">
        <v>436</v>
      </c>
      <c r="B438" s="5" t="s">
        <v>367</v>
      </c>
      <c r="C438" s="5" t="s">
        <v>10</v>
      </c>
      <c r="D438" s="5" t="str">
        <f>"邓淑蕾"</f>
        <v>邓淑蕾</v>
      </c>
      <c r="E438" s="5" t="s">
        <v>454</v>
      </c>
      <c r="F438" s="5">
        <v>68</v>
      </c>
      <c r="G438" s="5">
        <v>88</v>
      </c>
      <c r="H438" s="5"/>
    </row>
    <row r="439" ht="24.95" customHeight="1" spans="1:8">
      <c r="A439" s="5">
        <v>437</v>
      </c>
      <c r="B439" s="5" t="s">
        <v>367</v>
      </c>
      <c r="C439" s="5" t="s">
        <v>10</v>
      </c>
      <c r="D439" s="5" t="str">
        <f>"祝梓浩"</f>
        <v>祝梓浩</v>
      </c>
      <c r="E439" s="5" t="s">
        <v>455</v>
      </c>
      <c r="F439" s="5">
        <v>68</v>
      </c>
      <c r="G439" s="5">
        <v>88</v>
      </c>
      <c r="H439" s="5"/>
    </row>
    <row r="440" ht="24.95" customHeight="1" spans="1:8">
      <c r="A440" s="5">
        <v>438</v>
      </c>
      <c r="B440" s="5" t="s">
        <v>367</v>
      </c>
      <c r="C440" s="5" t="s">
        <v>10</v>
      </c>
      <c r="D440" s="5" t="str">
        <f>"陈香宇"</f>
        <v>陈香宇</v>
      </c>
      <c r="E440" s="5" t="s">
        <v>454</v>
      </c>
      <c r="F440" s="5">
        <v>68</v>
      </c>
      <c r="G440" s="5">
        <v>88</v>
      </c>
      <c r="H440" s="5"/>
    </row>
    <row r="441" ht="24.95" customHeight="1" spans="1:8">
      <c r="A441" s="5">
        <v>439</v>
      </c>
      <c r="B441" s="5" t="s">
        <v>367</v>
      </c>
      <c r="C441" s="5" t="s">
        <v>10</v>
      </c>
      <c r="D441" s="5" t="str">
        <f>"王燕婷"</f>
        <v>王燕婷</v>
      </c>
      <c r="E441" s="5" t="s">
        <v>456</v>
      </c>
      <c r="F441" s="5">
        <v>68</v>
      </c>
      <c r="G441" s="5">
        <v>88</v>
      </c>
      <c r="H441" s="5"/>
    </row>
    <row r="442" ht="24.95" customHeight="1" spans="1:8">
      <c r="A442" s="5">
        <v>440</v>
      </c>
      <c r="B442" s="5" t="s">
        <v>367</v>
      </c>
      <c r="C442" s="5" t="s">
        <v>10</v>
      </c>
      <c r="D442" s="5" t="str">
        <f>"符严心"</f>
        <v>符严心</v>
      </c>
      <c r="E442" s="5" t="s">
        <v>457</v>
      </c>
      <c r="F442" s="5">
        <v>68</v>
      </c>
      <c r="G442" s="5">
        <v>88</v>
      </c>
      <c r="H442" s="5"/>
    </row>
    <row r="443" ht="24.95" customHeight="1" spans="1:8">
      <c r="A443" s="5">
        <v>441</v>
      </c>
      <c r="B443" s="5" t="s">
        <v>367</v>
      </c>
      <c r="C443" s="5" t="s">
        <v>10</v>
      </c>
      <c r="D443" s="5" t="str">
        <f>"简舒怡"</f>
        <v>简舒怡</v>
      </c>
      <c r="E443" s="5" t="s">
        <v>458</v>
      </c>
      <c r="F443" s="5">
        <v>68</v>
      </c>
      <c r="G443" s="5">
        <v>88</v>
      </c>
      <c r="H443" s="5"/>
    </row>
    <row r="444" ht="24.95" customHeight="1" spans="1:8">
      <c r="A444" s="5">
        <v>442</v>
      </c>
      <c r="B444" s="5" t="s">
        <v>367</v>
      </c>
      <c r="C444" s="5" t="s">
        <v>10</v>
      </c>
      <c r="D444" s="5" t="str">
        <f>"张莹"</f>
        <v>张莹</v>
      </c>
      <c r="E444" s="5" t="s">
        <v>459</v>
      </c>
      <c r="F444" s="5">
        <v>68</v>
      </c>
      <c r="G444" s="5">
        <v>88</v>
      </c>
      <c r="H444" s="5"/>
    </row>
    <row r="445" ht="24.95" customHeight="1" spans="1:8">
      <c r="A445" s="5">
        <v>443</v>
      </c>
      <c r="B445" s="5" t="s">
        <v>367</v>
      </c>
      <c r="C445" s="5" t="s">
        <v>10</v>
      </c>
      <c r="D445" s="5" t="str">
        <f>"施婷婷"</f>
        <v>施婷婷</v>
      </c>
      <c r="E445" s="5" t="s">
        <v>460</v>
      </c>
      <c r="F445" s="5">
        <v>68</v>
      </c>
      <c r="G445" s="5">
        <v>88</v>
      </c>
      <c r="H445" s="5"/>
    </row>
    <row r="446" ht="24.95" customHeight="1" spans="1:8">
      <c r="A446" s="5">
        <v>444</v>
      </c>
      <c r="B446" s="5" t="s">
        <v>367</v>
      </c>
      <c r="C446" s="5" t="s">
        <v>10</v>
      </c>
      <c r="D446" s="5" t="str">
        <f>"吴燕"</f>
        <v>吴燕</v>
      </c>
      <c r="E446" s="5" t="s">
        <v>380</v>
      </c>
      <c r="F446" s="5">
        <v>67</v>
      </c>
      <c r="G446" s="5">
        <v>96</v>
      </c>
      <c r="H446" s="5"/>
    </row>
    <row r="447" ht="24.95" customHeight="1" spans="1:8">
      <c r="A447" s="5">
        <v>445</v>
      </c>
      <c r="B447" s="5" t="s">
        <v>367</v>
      </c>
      <c r="C447" s="5" t="s">
        <v>10</v>
      </c>
      <c r="D447" s="5" t="str">
        <f>"黄莹莹"</f>
        <v>黄莹莹</v>
      </c>
      <c r="E447" s="5" t="s">
        <v>461</v>
      </c>
      <c r="F447" s="5">
        <v>67</v>
      </c>
      <c r="G447" s="5">
        <v>96</v>
      </c>
      <c r="H447" s="5"/>
    </row>
    <row r="448" ht="24.95" customHeight="1" spans="1:8">
      <c r="A448" s="5">
        <v>446</v>
      </c>
      <c r="B448" s="5" t="s">
        <v>367</v>
      </c>
      <c r="C448" s="5" t="s">
        <v>10</v>
      </c>
      <c r="D448" s="5" t="str">
        <f>"黄晨欣"</f>
        <v>黄晨欣</v>
      </c>
      <c r="E448" s="5" t="s">
        <v>462</v>
      </c>
      <c r="F448" s="5">
        <v>67</v>
      </c>
      <c r="G448" s="5">
        <v>96</v>
      </c>
      <c r="H448" s="5"/>
    </row>
    <row r="449" ht="24.95" customHeight="1" spans="1:8">
      <c r="A449" s="5">
        <v>447</v>
      </c>
      <c r="B449" s="5" t="s">
        <v>367</v>
      </c>
      <c r="C449" s="5" t="s">
        <v>10</v>
      </c>
      <c r="D449" s="5" t="str">
        <f>"黄菲"</f>
        <v>黄菲</v>
      </c>
      <c r="E449" s="5" t="s">
        <v>463</v>
      </c>
      <c r="F449" s="5">
        <v>67</v>
      </c>
      <c r="G449" s="5">
        <v>96</v>
      </c>
      <c r="H449" s="5"/>
    </row>
    <row r="450" ht="24.95" customHeight="1" spans="1:8">
      <c r="A450" s="5">
        <v>448</v>
      </c>
      <c r="B450" s="5" t="s">
        <v>367</v>
      </c>
      <c r="C450" s="5" t="s">
        <v>10</v>
      </c>
      <c r="D450" s="5" t="str">
        <f>"李诗云"</f>
        <v>李诗云</v>
      </c>
      <c r="E450" s="5" t="s">
        <v>464</v>
      </c>
      <c r="F450" s="5">
        <v>67</v>
      </c>
      <c r="G450" s="5">
        <v>96</v>
      </c>
      <c r="H450" s="5"/>
    </row>
    <row r="451" ht="24.95" customHeight="1" spans="1:8">
      <c r="A451" s="5">
        <v>449</v>
      </c>
      <c r="B451" s="5" t="s">
        <v>367</v>
      </c>
      <c r="C451" s="5" t="s">
        <v>10</v>
      </c>
      <c r="D451" s="5" t="str">
        <f>"杨晓妍"</f>
        <v>杨晓妍</v>
      </c>
      <c r="E451" s="5" t="s">
        <v>465</v>
      </c>
      <c r="F451" s="5">
        <v>67</v>
      </c>
      <c r="G451" s="5">
        <v>96</v>
      </c>
      <c r="H451" s="5"/>
    </row>
    <row r="452" ht="24.95" customHeight="1" spans="1:8">
      <c r="A452" s="5">
        <v>450</v>
      </c>
      <c r="B452" s="5" t="s">
        <v>367</v>
      </c>
      <c r="C452" s="5" t="s">
        <v>10</v>
      </c>
      <c r="D452" s="5" t="str">
        <f>"陈荟西"</f>
        <v>陈荟西</v>
      </c>
      <c r="E452" s="5" t="s">
        <v>466</v>
      </c>
      <c r="F452" s="5">
        <v>67</v>
      </c>
      <c r="G452" s="5">
        <v>96</v>
      </c>
      <c r="H452" s="5"/>
    </row>
    <row r="453" ht="24.95" customHeight="1" spans="1:8">
      <c r="A453" s="5">
        <v>451</v>
      </c>
      <c r="B453" s="5" t="s">
        <v>367</v>
      </c>
      <c r="C453" s="5" t="s">
        <v>10</v>
      </c>
      <c r="D453" s="5" t="str">
        <f>"符露萍"</f>
        <v>符露萍</v>
      </c>
      <c r="E453" s="5" t="s">
        <v>467</v>
      </c>
      <c r="F453" s="5">
        <v>67</v>
      </c>
      <c r="G453" s="5">
        <v>96</v>
      </c>
      <c r="H453" s="5"/>
    </row>
    <row r="454" ht="24.95" customHeight="1" spans="1:8">
      <c r="A454" s="5">
        <v>452</v>
      </c>
      <c r="B454" s="5" t="s">
        <v>367</v>
      </c>
      <c r="C454" s="5" t="s">
        <v>10</v>
      </c>
      <c r="D454" s="5" t="str">
        <f>"林欣欣"</f>
        <v>林欣欣</v>
      </c>
      <c r="E454" s="5" t="s">
        <v>468</v>
      </c>
      <c r="F454" s="5">
        <v>67</v>
      </c>
      <c r="G454" s="5">
        <v>96</v>
      </c>
      <c r="H454" s="5"/>
    </row>
    <row r="455" ht="24.95" customHeight="1" spans="1:8">
      <c r="A455" s="5">
        <v>453</v>
      </c>
      <c r="B455" s="5" t="s">
        <v>367</v>
      </c>
      <c r="C455" s="5" t="s">
        <v>10</v>
      </c>
      <c r="D455" s="5" t="str">
        <f>"蔡秋荻"</f>
        <v>蔡秋荻</v>
      </c>
      <c r="E455" s="5" t="s">
        <v>469</v>
      </c>
      <c r="F455" s="5">
        <v>67</v>
      </c>
      <c r="G455" s="5">
        <v>96</v>
      </c>
      <c r="H455" s="5"/>
    </row>
    <row r="456" ht="24.95" customHeight="1" spans="1:8">
      <c r="A456" s="5">
        <v>454</v>
      </c>
      <c r="B456" s="5" t="s">
        <v>367</v>
      </c>
      <c r="C456" s="5" t="s">
        <v>10</v>
      </c>
      <c r="D456" s="5" t="str">
        <f>"苏朝霓"</f>
        <v>苏朝霓</v>
      </c>
      <c r="E456" s="5" t="s">
        <v>470</v>
      </c>
      <c r="F456" s="5">
        <v>67</v>
      </c>
      <c r="G456" s="5">
        <v>96</v>
      </c>
      <c r="H456" s="5"/>
    </row>
    <row r="457" ht="24.95" customHeight="1" spans="1:8">
      <c r="A457" s="5">
        <v>455</v>
      </c>
      <c r="B457" s="5" t="s">
        <v>367</v>
      </c>
      <c r="C457" s="5" t="s">
        <v>10</v>
      </c>
      <c r="D457" s="5" t="str">
        <f>"王琪琪"</f>
        <v>王琪琪</v>
      </c>
      <c r="E457" s="5" t="s">
        <v>471</v>
      </c>
      <c r="F457" s="5">
        <v>67</v>
      </c>
      <c r="G457" s="5">
        <v>96</v>
      </c>
      <c r="H457" s="5"/>
    </row>
    <row r="458" ht="24.95" customHeight="1" spans="1:8">
      <c r="A458" s="5">
        <v>456</v>
      </c>
      <c r="B458" s="5" t="s">
        <v>367</v>
      </c>
      <c r="C458" s="5" t="s">
        <v>10</v>
      </c>
      <c r="D458" s="5" t="str">
        <f>"符春庆"</f>
        <v>符春庆</v>
      </c>
      <c r="E458" s="5" t="s">
        <v>472</v>
      </c>
      <c r="F458" s="5">
        <v>67</v>
      </c>
      <c r="G458" s="5">
        <v>96</v>
      </c>
      <c r="H458" s="5"/>
    </row>
    <row r="459" ht="24.95" customHeight="1" spans="1:8">
      <c r="A459" s="5">
        <v>457</v>
      </c>
      <c r="B459" s="5" t="s">
        <v>367</v>
      </c>
      <c r="C459" s="5" t="s">
        <v>10</v>
      </c>
      <c r="D459" s="5" t="str">
        <f>"王进婧"</f>
        <v>王进婧</v>
      </c>
      <c r="E459" s="5" t="s">
        <v>473</v>
      </c>
      <c r="F459" s="5">
        <v>67</v>
      </c>
      <c r="G459" s="5">
        <v>96</v>
      </c>
      <c r="H459" s="5"/>
    </row>
    <row r="460" ht="24.95" customHeight="1" spans="1:8">
      <c r="A460" s="5">
        <v>458</v>
      </c>
      <c r="B460" s="5" t="s">
        <v>367</v>
      </c>
      <c r="C460" s="5" t="s">
        <v>10</v>
      </c>
      <c r="D460" s="5" t="str">
        <f>"黎彩云"</f>
        <v>黎彩云</v>
      </c>
      <c r="E460" s="5" t="s">
        <v>474</v>
      </c>
      <c r="F460" s="5">
        <v>67</v>
      </c>
      <c r="G460" s="5">
        <v>96</v>
      </c>
      <c r="H460" s="5"/>
    </row>
    <row r="461" ht="24.95" customHeight="1" spans="1:8">
      <c r="A461" s="5">
        <v>459</v>
      </c>
      <c r="B461" s="5" t="s">
        <v>367</v>
      </c>
      <c r="C461" s="5" t="s">
        <v>10</v>
      </c>
      <c r="D461" s="5" t="str">
        <f>"冯荣莲"</f>
        <v>冯荣莲</v>
      </c>
      <c r="E461" s="5" t="s">
        <v>475</v>
      </c>
      <c r="F461" s="5">
        <v>66</v>
      </c>
      <c r="G461" s="5">
        <v>111</v>
      </c>
      <c r="H461" s="5"/>
    </row>
    <row r="462" ht="24.95" customHeight="1" spans="1:8">
      <c r="A462" s="5">
        <v>460</v>
      </c>
      <c r="B462" s="5" t="s">
        <v>367</v>
      </c>
      <c r="C462" s="5" t="s">
        <v>10</v>
      </c>
      <c r="D462" s="5" t="str">
        <f>"王忆婷"</f>
        <v>王忆婷</v>
      </c>
      <c r="E462" s="5" t="s">
        <v>476</v>
      </c>
      <c r="F462" s="5">
        <v>66</v>
      </c>
      <c r="G462" s="5">
        <v>111</v>
      </c>
      <c r="H462" s="5"/>
    </row>
    <row r="463" ht="24.95" customHeight="1" spans="1:8">
      <c r="A463" s="5">
        <v>461</v>
      </c>
      <c r="B463" s="5" t="s">
        <v>367</v>
      </c>
      <c r="C463" s="5" t="s">
        <v>10</v>
      </c>
      <c r="D463" s="5" t="str">
        <f>"罗晓玥"</f>
        <v>罗晓玥</v>
      </c>
      <c r="E463" s="5" t="s">
        <v>477</v>
      </c>
      <c r="F463" s="5">
        <v>66</v>
      </c>
      <c r="G463" s="5">
        <v>111</v>
      </c>
      <c r="H463" s="5"/>
    </row>
    <row r="464" ht="24.95" customHeight="1" spans="1:8">
      <c r="A464" s="5">
        <v>462</v>
      </c>
      <c r="B464" s="5" t="s">
        <v>367</v>
      </c>
      <c r="C464" s="5" t="s">
        <v>10</v>
      </c>
      <c r="D464" s="5" t="str">
        <f>"孙敏"</f>
        <v>孙敏</v>
      </c>
      <c r="E464" s="5" t="s">
        <v>478</v>
      </c>
      <c r="F464" s="5">
        <v>66</v>
      </c>
      <c r="G464" s="5">
        <v>111</v>
      </c>
      <c r="H464" s="5"/>
    </row>
    <row r="465" ht="24.95" customHeight="1" spans="1:8">
      <c r="A465" s="5">
        <v>463</v>
      </c>
      <c r="B465" s="5" t="s">
        <v>367</v>
      </c>
      <c r="C465" s="5" t="s">
        <v>10</v>
      </c>
      <c r="D465" s="5" t="str">
        <f>"李雪杰"</f>
        <v>李雪杰</v>
      </c>
      <c r="E465" s="5" t="s">
        <v>479</v>
      </c>
      <c r="F465" s="5">
        <v>66</v>
      </c>
      <c r="G465" s="5">
        <v>111</v>
      </c>
      <c r="H465" s="5"/>
    </row>
    <row r="466" ht="24.95" customHeight="1" spans="1:8">
      <c r="A466" s="5">
        <v>464</v>
      </c>
      <c r="B466" s="5" t="s">
        <v>367</v>
      </c>
      <c r="C466" s="5" t="s">
        <v>10</v>
      </c>
      <c r="D466" s="5" t="str">
        <f>"唐诗雨"</f>
        <v>唐诗雨</v>
      </c>
      <c r="E466" s="5" t="s">
        <v>480</v>
      </c>
      <c r="F466" s="5">
        <v>66</v>
      </c>
      <c r="G466" s="5">
        <v>111</v>
      </c>
      <c r="H466" s="5"/>
    </row>
    <row r="467" ht="24.95" customHeight="1" spans="1:8">
      <c r="A467" s="5">
        <v>465</v>
      </c>
      <c r="B467" s="5" t="s">
        <v>367</v>
      </c>
      <c r="C467" s="5" t="s">
        <v>10</v>
      </c>
      <c r="D467" s="5" t="str">
        <f>"甘璐娜"</f>
        <v>甘璐娜</v>
      </c>
      <c r="E467" s="5" t="s">
        <v>481</v>
      </c>
      <c r="F467" s="5">
        <v>66</v>
      </c>
      <c r="G467" s="5">
        <v>111</v>
      </c>
      <c r="H467" s="5"/>
    </row>
    <row r="468" ht="24.95" customHeight="1" spans="1:8">
      <c r="A468" s="5">
        <v>466</v>
      </c>
      <c r="B468" s="5" t="s">
        <v>367</v>
      </c>
      <c r="C468" s="5" t="s">
        <v>10</v>
      </c>
      <c r="D468" s="5" t="str">
        <f>"岑晓"</f>
        <v>岑晓</v>
      </c>
      <c r="E468" s="5" t="s">
        <v>482</v>
      </c>
      <c r="F468" s="5">
        <v>66</v>
      </c>
      <c r="G468" s="5">
        <v>111</v>
      </c>
      <c r="H468" s="5"/>
    </row>
    <row r="469" ht="24.95" customHeight="1" spans="1:8">
      <c r="A469" s="5">
        <v>467</v>
      </c>
      <c r="B469" s="5" t="s">
        <v>367</v>
      </c>
      <c r="C469" s="5" t="s">
        <v>10</v>
      </c>
      <c r="D469" s="5" t="str">
        <f>"杨应碧"</f>
        <v>杨应碧</v>
      </c>
      <c r="E469" s="5" t="s">
        <v>483</v>
      </c>
      <c r="F469" s="5">
        <v>66</v>
      </c>
      <c r="G469" s="5">
        <v>111</v>
      </c>
      <c r="H469" s="5"/>
    </row>
    <row r="470" ht="24.95" customHeight="1" spans="1:8">
      <c r="A470" s="5">
        <v>468</v>
      </c>
      <c r="B470" s="5" t="s">
        <v>367</v>
      </c>
      <c r="C470" s="5" t="s">
        <v>10</v>
      </c>
      <c r="D470" s="5" t="str">
        <f>"范梦桓"</f>
        <v>范梦桓</v>
      </c>
      <c r="E470" s="5" t="s">
        <v>484</v>
      </c>
      <c r="F470" s="5">
        <v>66</v>
      </c>
      <c r="G470" s="5">
        <v>111</v>
      </c>
      <c r="H470" s="5"/>
    </row>
    <row r="471" ht="24.95" customHeight="1" spans="1:8">
      <c r="A471" s="5">
        <v>469</v>
      </c>
      <c r="B471" s="5" t="s">
        <v>367</v>
      </c>
      <c r="C471" s="5" t="s">
        <v>10</v>
      </c>
      <c r="D471" s="5" t="str">
        <f>"刘美含"</f>
        <v>刘美含</v>
      </c>
      <c r="E471" s="5" t="s">
        <v>485</v>
      </c>
      <c r="F471" s="5">
        <v>66</v>
      </c>
      <c r="G471" s="5">
        <v>111</v>
      </c>
      <c r="H471" s="5"/>
    </row>
    <row r="472" ht="24.95" customHeight="1" spans="1:8">
      <c r="A472" s="5">
        <v>470</v>
      </c>
      <c r="B472" s="5" t="s">
        <v>367</v>
      </c>
      <c r="C472" s="5" t="s">
        <v>10</v>
      </c>
      <c r="D472" s="5" t="str">
        <f>"黄尹阁"</f>
        <v>黄尹阁</v>
      </c>
      <c r="E472" s="5" t="s">
        <v>486</v>
      </c>
      <c r="F472" s="5">
        <v>66</v>
      </c>
      <c r="G472" s="5">
        <v>111</v>
      </c>
      <c r="H472" s="5"/>
    </row>
    <row r="473" ht="24.95" customHeight="1" spans="1:8">
      <c r="A473" s="5">
        <v>471</v>
      </c>
      <c r="B473" s="5" t="s">
        <v>367</v>
      </c>
      <c r="C473" s="5" t="s">
        <v>10</v>
      </c>
      <c r="D473" s="5" t="str">
        <f>"薛理乐"</f>
        <v>薛理乐</v>
      </c>
      <c r="E473" s="5" t="s">
        <v>487</v>
      </c>
      <c r="F473" s="5">
        <v>66</v>
      </c>
      <c r="G473" s="5">
        <v>111</v>
      </c>
      <c r="H473" s="5"/>
    </row>
    <row r="474" ht="24.95" customHeight="1" spans="1:8">
      <c r="A474" s="5">
        <v>472</v>
      </c>
      <c r="B474" s="5" t="s">
        <v>367</v>
      </c>
      <c r="C474" s="5" t="s">
        <v>10</v>
      </c>
      <c r="D474" s="5" t="str">
        <f>"刘鑫宇"</f>
        <v>刘鑫宇</v>
      </c>
      <c r="E474" s="5" t="s">
        <v>488</v>
      </c>
      <c r="F474" s="5">
        <v>66</v>
      </c>
      <c r="G474" s="5">
        <v>111</v>
      </c>
      <c r="H474" s="5"/>
    </row>
    <row r="475" ht="24.95" customHeight="1" spans="1:8">
      <c r="A475" s="5">
        <v>473</v>
      </c>
      <c r="B475" s="5" t="s">
        <v>367</v>
      </c>
      <c r="C475" s="5" t="s">
        <v>10</v>
      </c>
      <c r="D475" s="5" t="str">
        <f>"徐庆云"</f>
        <v>徐庆云</v>
      </c>
      <c r="E475" s="5" t="s">
        <v>489</v>
      </c>
      <c r="F475" s="5">
        <v>66</v>
      </c>
      <c r="G475" s="5">
        <v>111</v>
      </c>
      <c r="H475" s="5"/>
    </row>
    <row r="476" ht="24.95" customHeight="1" spans="1:8">
      <c r="A476" s="5">
        <v>474</v>
      </c>
      <c r="B476" s="5" t="s">
        <v>367</v>
      </c>
      <c r="C476" s="5" t="s">
        <v>10</v>
      </c>
      <c r="D476" s="5" t="str">
        <f>"孙钰"</f>
        <v>孙钰</v>
      </c>
      <c r="E476" s="5" t="s">
        <v>173</v>
      </c>
      <c r="F476" s="5">
        <v>66</v>
      </c>
      <c r="G476" s="5">
        <v>111</v>
      </c>
      <c r="H476" s="5"/>
    </row>
    <row r="477" ht="24.95" customHeight="1" spans="1:8">
      <c r="A477" s="5">
        <v>475</v>
      </c>
      <c r="B477" s="5" t="s">
        <v>367</v>
      </c>
      <c r="C477" s="5" t="s">
        <v>10</v>
      </c>
      <c r="D477" s="5" t="str">
        <f>"李嘉昕"</f>
        <v>李嘉昕</v>
      </c>
      <c r="E477" s="5" t="s">
        <v>490</v>
      </c>
      <c r="F477" s="5">
        <v>66</v>
      </c>
      <c r="G477" s="5">
        <v>111</v>
      </c>
      <c r="H477" s="5"/>
    </row>
    <row r="478" ht="24.95" customHeight="1" spans="1:8">
      <c r="A478" s="5">
        <v>476</v>
      </c>
      <c r="B478" s="5" t="s">
        <v>367</v>
      </c>
      <c r="C478" s="5" t="s">
        <v>10</v>
      </c>
      <c r="D478" s="5" t="str">
        <f>"韩晴晴"</f>
        <v>韩晴晴</v>
      </c>
      <c r="E478" s="5" t="s">
        <v>491</v>
      </c>
      <c r="F478" s="5">
        <v>66</v>
      </c>
      <c r="G478" s="5">
        <v>111</v>
      </c>
      <c r="H478" s="5"/>
    </row>
    <row r="479" ht="24.95" customHeight="1" spans="1:8">
      <c r="A479" s="5">
        <v>477</v>
      </c>
      <c r="B479" s="5" t="s">
        <v>367</v>
      </c>
      <c r="C479" s="5" t="s">
        <v>10</v>
      </c>
      <c r="D479" s="5" t="str">
        <f>"卓欣"</f>
        <v>卓欣</v>
      </c>
      <c r="E479" s="5" t="s">
        <v>492</v>
      </c>
      <c r="F479" s="5">
        <v>65</v>
      </c>
      <c r="G479" s="5">
        <v>129</v>
      </c>
      <c r="H479" s="5"/>
    </row>
    <row r="480" ht="24.95" customHeight="1" spans="1:8">
      <c r="A480" s="5">
        <v>478</v>
      </c>
      <c r="B480" s="5" t="s">
        <v>367</v>
      </c>
      <c r="C480" s="5" t="s">
        <v>10</v>
      </c>
      <c r="D480" s="5" t="str">
        <f>"黄怡"</f>
        <v>黄怡</v>
      </c>
      <c r="E480" s="5" t="s">
        <v>493</v>
      </c>
      <c r="F480" s="5">
        <v>65</v>
      </c>
      <c r="G480" s="5">
        <v>129</v>
      </c>
      <c r="H480" s="5"/>
    </row>
    <row r="481" ht="24.95" customHeight="1" spans="1:8">
      <c r="A481" s="5">
        <v>479</v>
      </c>
      <c r="B481" s="5" t="s">
        <v>367</v>
      </c>
      <c r="C481" s="5" t="s">
        <v>10</v>
      </c>
      <c r="D481" s="5" t="str">
        <f>"林华芸"</f>
        <v>林华芸</v>
      </c>
      <c r="E481" s="5" t="s">
        <v>494</v>
      </c>
      <c r="F481" s="5">
        <v>65</v>
      </c>
      <c r="G481" s="5">
        <v>129</v>
      </c>
      <c r="H481" s="5"/>
    </row>
    <row r="482" ht="24.95" customHeight="1" spans="1:8">
      <c r="A482" s="5">
        <v>480</v>
      </c>
      <c r="B482" s="5" t="s">
        <v>367</v>
      </c>
      <c r="C482" s="5" t="s">
        <v>10</v>
      </c>
      <c r="D482" s="5" t="str">
        <f>"孙佳怡"</f>
        <v>孙佳怡</v>
      </c>
      <c r="E482" s="5" t="s">
        <v>495</v>
      </c>
      <c r="F482" s="5">
        <v>65</v>
      </c>
      <c r="G482" s="5">
        <v>129</v>
      </c>
      <c r="H482" s="5"/>
    </row>
    <row r="483" ht="24.95" customHeight="1" spans="1:8">
      <c r="A483" s="5">
        <v>481</v>
      </c>
      <c r="B483" s="5" t="s">
        <v>367</v>
      </c>
      <c r="C483" s="5" t="s">
        <v>10</v>
      </c>
      <c r="D483" s="5" t="str">
        <f>"王涵"</f>
        <v>王涵</v>
      </c>
      <c r="E483" s="5" t="s">
        <v>496</v>
      </c>
      <c r="F483" s="5">
        <v>65</v>
      </c>
      <c r="G483" s="5">
        <v>129</v>
      </c>
      <c r="H483" s="5"/>
    </row>
    <row r="484" ht="24.95" customHeight="1" spans="1:8">
      <c r="A484" s="5">
        <v>482</v>
      </c>
      <c r="B484" s="5" t="s">
        <v>367</v>
      </c>
      <c r="C484" s="5" t="s">
        <v>10</v>
      </c>
      <c r="D484" s="5" t="str">
        <f>"罗蓉慧"</f>
        <v>罗蓉慧</v>
      </c>
      <c r="E484" s="5" t="s">
        <v>497</v>
      </c>
      <c r="F484" s="5">
        <v>65</v>
      </c>
      <c r="G484" s="5">
        <v>129</v>
      </c>
      <c r="H484" s="5"/>
    </row>
    <row r="485" ht="24.95" customHeight="1" spans="1:8">
      <c r="A485" s="5">
        <v>483</v>
      </c>
      <c r="B485" s="5" t="s">
        <v>367</v>
      </c>
      <c r="C485" s="5" t="s">
        <v>10</v>
      </c>
      <c r="D485" s="5" t="str">
        <f>"林娴婷"</f>
        <v>林娴婷</v>
      </c>
      <c r="E485" s="5" t="s">
        <v>498</v>
      </c>
      <c r="F485" s="5">
        <v>65</v>
      </c>
      <c r="G485" s="5">
        <v>129</v>
      </c>
      <c r="H485" s="5"/>
    </row>
    <row r="486" ht="24.95" customHeight="1" spans="1:8">
      <c r="A486" s="5">
        <v>484</v>
      </c>
      <c r="B486" s="5" t="s">
        <v>367</v>
      </c>
      <c r="C486" s="5" t="s">
        <v>10</v>
      </c>
      <c r="D486" s="5" t="str">
        <f>"伍思宇"</f>
        <v>伍思宇</v>
      </c>
      <c r="E486" s="5" t="s">
        <v>499</v>
      </c>
      <c r="F486" s="5">
        <v>65</v>
      </c>
      <c r="G486" s="5">
        <v>129</v>
      </c>
      <c r="H486" s="5"/>
    </row>
    <row r="487" ht="24.95" customHeight="1" spans="1:8">
      <c r="A487" s="5">
        <v>485</v>
      </c>
      <c r="B487" s="5" t="s">
        <v>367</v>
      </c>
      <c r="C487" s="5" t="s">
        <v>10</v>
      </c>
      <c r="D487" s="5" t="str">
        <f>"杨程萍"</f>
        <v>杨程萍</v>
      </c>
      <c r="E487" s="5" t="s">
        <v>500</v>
      </c>
      <c r="F487" s="5">
        <v>63</v>
      </c>
      <c r="G487" s="5">
        <v>137</v>
      </c>
      <c r="H487" s="5"/>
    </row>
    <row r="488" ht="24.95" customHeight="1" spans="1:8">
      <c r="A488" s="5">
        <v>486</v>
      </c>
      <c r="B488" s="5" t="s">
        <v>367</v>
      </c>
      <c r="C488" s="5" t="s">
        <v>10</v>
      </c>
      <c r="D488" s="5" t="str">
        <f>"沈亮"</f>
        <v>沈亮</v>
      </c>
      <c r="E488" s="5" t="s">
        <v>501</v>
      </c>
      <c r="F488" s="5">
        <v>63</v>
      </c>
      <c r="G488" s="5">
        <v>137</v>
      </c>
      <c r="H488" s="5"/>
    </row>
    <row r="489" ht="24.95" customHeight="1" spans="1:8">
      <c r="A489" s="5">
        <v>487</v>
      </c>
      <c r="B489" s="5" t="s">
        <v>367</v>
      </c>
      <c r="C489" s="5" t="s">
        <v>10</v>
      </c>
      <c r="D489" s="5" t="str">
        <f>"周翠"</f>
        <v>周翠</v>
      </c>
      <c r="E489" s="5" t="s">
        <v>502</v>
      </c>
      <c r="F489" s="5">
        <v>63</v>
      </c>
      <c r="G489" s="5">
        <v>137</v>
      </c>
      <c r="H489" s="5"/>
    </row>
    <row r="490" ht="24.95" customHeight="1" spans="1:8">
      <c r="A490" s="5">
        <v>488</v>
      </c>
      <c r="B490" s="5" t="s">
        <v>367</v>
      </c>
      <c r="C490" s="5" t="s">
        <v>10</v>
      </c>
      <c r="D490" s="5" t="str">
        <f>"王思明"</f>
        <v>王思明</v>
      </c>
      <c r="E490" s="5" t="s">
        <v>503</v>
      </c>
      <c r="F490" s="5">
        <v>63</v>
      </c>
      <c r="G490" s="5">
        <v>137</v>
      </c>
      <c r="H490" s="5"/>
    </row>
    <row r="491" ht="24.95" customHeight="1" spans="1:8">
      <c r="A491" s="5">
        <v>489</v>
      </c>
      <c r="B491" s="5" t="s">
        <v>367</v>
      </c>
      <c r="C491" s="5" t="s">
        <v>10</v>
      </c>
      <c r="D491" s="5" t="str">
        <f>"陈夏"</f>
        <v>陈夏</v>
      </c>
      <c r="E491" s="5" t="s">
        <v>504</v>
      </c>
      <c r="F491" s="5">
        <v>63</v>
      </c>
      <c r="G491" s="5">
        <v>137</v>
      </c>
      <c r="H491" s="5"/>
    </row>
    <row r="492" ht="24.95" customHeight="1" spans="1:8">
      <c r="A492" s="5">
        <v>490</v>
      </c>
      <c r="B492" s="5" t="s">
        <v>367</v>
      </c>
      <c r="C492" s="5" t="s">
        <v>10</v>
      </c>
      <c r="D492" s="5" t="str">
        <f>"杨佳佳"</f>
        <v>杨佳佳</v>
      </c>
      <c r="E492" s="5" t="s">
        <v>219</v>
      </c>
      <c r="F492" s="5">
        <v>63</v>
      </c>
      <c r="G492" s="5">
        <v>137</v>
      </c>
      <c r="H492" s="5"/>
    </row>
    <row r="493" ht="24.95" customHeight="1" spans="1:8">
      <c r="A493" s="5">
        <v>491</v>
      </c>
      <c r="B493" s="5" t="s">
        <v>367</v>
      </c>
      <c r="C493" s="5" t="s">
        <v>10</v>
      </c>
      <c r="D493" s="5" t="str">
        <f>"邢誉珊珊"</f>
        <v>邢誉珊珊</v>
      </c>
      <c r="E493" s="5" t="s">
        <v>505</v>
      </c>
      <c r="F493" s="5">
        <v>62</v>
      </c>
      <c r="G493" s="5">
        <v>143</v>
      </c>
      <c r="H493" s="5"/>
    </row>
    <row r="494" ht="24.95" customHeight="1" spans="1:8">
      <c r="A494" s="5">
        <v>492</v>
      </c>
      <c r="B494" s="5" t="s">
        <v>367</v>
      </c>
      <c r="C494" s="5" t="s">
        <v>10</v>
      </c>
      <c r="D494" s="5" t="str">
        <f>"许文文"</f>
        <v>许文文</v>
      </c>
      <c r="E494" s="5" t="s">
        <v>506</v>
      </c>
      <c r="F494" s="5">
        <v>62</v>
      </c>
      <c r="G494" s="5">
        <v>143</v>
      </c>
      <c r="H494" s="5"/>
    </row>
    <row r="495" ht="24.95" customHeight="1" spans="1:8">
      <c r="A495" s="5">
        <v>493</v>
      </c>
      <c r="B495" s="5" t="s">
        <v>367</v>
      </c>
      <c r="C495" s="5" t="s">
        <v>10</v>
      </c>
      <c r="D495" s="5" t="str">
        <f>"陆一凡"</f>
        <v>陆一凡</v>
      </c>
      <c r="E495" s="5" t="s">
        <v>507</v>
      </c>
      <c r="F495" s="5">
        <v>62</v>
      </c>
      <c r="G495" s="5">
        <v>143</v>
      </c>
      <c r="H495" s="5"/>
    </row>
    <row r="496" ht="24.95" customHeight="1" spans="1:8">
      <c r="A496" s="5">
        <v>494</v>
      </c>
      <c r="B496" s="5" t="s">
        <v>367</v>
      </c>
      <c r="C496" s="5" t="s">
        <v>10</v>
      </c>
      <c r="D496" s="5" t="str">
        <f>"方喜揽"</f>
        <v>方喜揽</v>
      </c>
      <c r="E496" s="5" t="s">
        <v>508</v>
      </c>
      <c r="F496" s="5">
        <v>62</v>
      </c>
      <c r="G496" s="5">
        <v>143</v>
      </c>
      <c r="H496" s="5"/>
    </row>
    <row r="497" ht="24.95" customHeight="1" spans="1:8">
      <c r="A497" s="5">
        <v>495</v>
      </c>
      <c r="B497" s="5" t="s">
        <v>367</v>
      </c>
      <c r="C497" s="5" t="s">
        <v>10</v>
      </c>
      <c r="D497" s="5" t="str">
        <f>"刘佩"</f>
        <v>刘佩</v>
      </c>
      <c r="E497" s="5" t="s">
        <v>509</v>
      </c>
      <c r="F497" s="5">
        <v>62</v>
      </c>
      <c r="G497" s="5">
        <v>143</v>
      </c>
      <c r="H497" s="5"/>
    </row>
    <row r="498" ht="24.95" customHeight="1" spans="1:8">
      <c r="A498" s="5">
        <v>496</v>
      </c>
      <c r="B498" s="5" t="s">
        <v>367</v>
      </c>
      <c r="C498" s="5" t="s">
        <v>10</v>
      </c>
      <c r="D498" s="5" t="str">
        <f>"文艺洁"</f>
        <v>文艺洁</v>
      </c>
      <c r="E498" s="5" t="s">
        <v>510</v>
      </c>
      <c r="F498" s="5">
        <v>62</v>
      </c>
      <c r="G498" s="5">
        <v>143</v>
      </c>
      <c r="H498" s="5"/>
    </row>
    <row r="499" ht="24.95" customHeight="1" spans="1:8">
      <c r="A499" s="5">
        <v>497</v>
      </c>
      <c r="B499" s="5" t="s">
        <v>367</v>
      </c>
      <c r="C499" s="5" t="s">
        <v>10</v>
      </c>
      <c r="D499" s="5" t="str">
        <f>"代李霞"</f>
        <v>代李霞</v>
      </c>
      <c r="E499" s="5" t="s">
        <v>511</v>
      </c>
      <c r="F499" s="5">
        <v>62</v>
      </c>
      <c r="G499" s="5">
        <v>143</v>
      </c>
      <c r="H499" s="5"/>
    </row>
    <row r="500" ht="24.95" customHeight="1" spans="1:8">
      <c r="A500" s="5">
        <v>498</v>
      </c>
      <c r="B500" s="5" t="s">
        <v>367</v>
      </c>
      <c r="C500" s="5" t="s">
        <v>10</v>
      </c>
      <c r="D500" s="5" t="str">
        <f>"李精慧"</f>
        <v>李精慧</v>
      </c>
      <c r="E500" s="5" t="s">
        <v>512</v>
      </c>
      <c r="F500" s="5">
        <v>61</v>
      </c>
      <c r="G500" s="5">
        <v>150</v>
      </c>
      <c r="H500" s="5"/>
    </row>
    <row r="501" ht="24.95" customHeight="1" spans="1:8">
      <c r="A501" s="5">
        <v>499</v>
      </c>
      <c r="B501" s="5" t="s">
        <v>367</v>
      </c>
      <c r="C501" s="5" t="s">
        <v>10</v>
      </c>
      <c r="D501" s="5" t="str">
        <f>"陈玲玲"</f>
        <v>陈玲玲</v>
      </c>
      <c r="E501" s="5" t="s">
        <v>513</v>
      </c>
      <c r="F501" s="5">
        <v>61</v>
      </c>
      <c r="G501" s="5">
        <v>150</v>
      </c>
      <c r="H501" s="5"/>
    </row>
    <row r="502" ht="24.95" customHeight="1" spans="1:8">
      <c r="A502" s="5">
        <v>500</v>
      </c>
      <c r="B502" s="5" t="s">
        <v>367</v>
      </c>
      <c r="C502" s="5" t="s">
        <v>10</v>
      </c>
      <c r="D502" s="5" t="str">
        <f>"韩东绿"</f>
        <v>韩东绿</v>
      </c>
      <c r="E502" s="5" t="s">
        <v>514</v>
      </c>
      <c r="F502" s="5">
        <v>61</v>
      </c>
      <c r="G502" s="5">
        <v>150</v>
      </c>
      <c r="H502" s="5"/>
    </row>
    <row r="503" ht="24.95" customHeight="1" spans="1:8">
      <c r="A503" s="5">
        <v>501</v>
      </c>
      <c r="B503" s="5" t="s">
        <v>367</v>
      </c>
      <c r="C503" s="5" t="s">
        <v>10</v>
      </c>
      <c r="D503" s="5" t="str">
        <f>"黄玉微"</f>
        <v>黄玉微</v>
      </c>
      <c r="E503" s="5" t="s">
        <v>515</v>
      </c>
      <c r="F503" s="5">
        <v>61</v>
      </c>
      <c r="G503" s="5">
        <v>150</v>
      </c>
      <c r="H503" s="5"/>
    </row>
    <row r="504" ht="24.95" customHeight="1" spans="1:8">
      <c r="A504" s="5">
        <v>502</v>
      </c>
      <c r="B504" s="5" t="s">
        <v>367</v>
      </c>
      <c r="C504" s="5" t="s">
        <v>10</v>
      </c>
      <c r="D504" s="5" t="str">
        <f>"李冰冰"</f>
        <v>李冰冰</v>
      </c>
      <c r="E504" s="5" t="s">
        <v>516</v>
      </c>
      <c r="F504" s="5">
        <v>61</v>
      </c>
      <c r="G504" s="5">
        <v>150</v>
      </c>
      <c r="H504" s="5"/>
    </row>
    <row r="505" ht="24.95" customHeight="1" spans="1:8">
      <c r="A505" s="5">
        <v>503</v>
      </c>
      <c r="B505" s="5" t="s">
        <v>367</v>
      </c>
      <c r="C505" s="5" t="s">
        <v>10</v>
      </c>
      <c r="D505" s="5" t="str">
        <f>"吴春杏"</f>
        <v>吴春杏</v>
      </c>
      <c r="E505" s="5" t="s">
        <v>517</v>
      </c>
      <c r="F505" s="5">
        <v>61</v>
      </c>
      <c r="G505" s="5">
        <v>150</v>
      </c>
      <c r="H505" s="5"/>
    </row>
    <row r="506" ht="24.95" customHeight="1" spans="1:8">
      <c r="A506" s="5">
        <v>504</v>
      </c>
      <c r="B506" s="5" t="s">
        <v>367</v>
      </c>
      <c r="C506" s="5" t="s">
        <v>10</v>
      </c>
      <c r="D506" s="5" t="str">
        <f>"韦彬华"</f>
        <v>韦彬华</v>
      </c>
      <c r="E506" s="5" t="s">
        <v>518</v>
      </c>
      <c r="F506" s="5">
        <v>61</v>
      </c>
      <c r="G506" s="5">
        <v>150</v>
      </c>
      <c r="H506" s="5"/>
    </row>
    <row r="507" ht="24.95" customHeight="1" spans="1:8">
      <c r="A507" s="5">
        <v>505</v>
      </c>
      <c r="B507" s="5" t="s">
        <v>367</v>
      </c>
      <c r="C507" s="5" t="s">
        <v>10</v>
      </c>
      <c r="D507" s="5" t="str">
        <f>"李芳敏"</f>
        <v>李芳敏</v>
      </c>
      <c r="E507" s="5" t="s">
        <v>519</v>
      </c>
      <c r="F507" s="5">
        <v>61</v>
      </c>
      <c r="G507" s="5">
        <v>150</v>
      </c>
      <c r="H507" s="5"/>
    </row>
    <row r="508" ht="24.95" customHeight="1" spans="1:8">
      <c r="A508" s="5">
        <v>506</v>
      </c>
      <c r="B508" s="5" t="s">
        <v>367</v>
      </c>
      <c r="C508" s="5" t="s">
        <v>10</v>
      </c>
      <c r="D508" s="5" t="str">
        <f>"梁慧"</f>
        <v>梁慧</v>
      </c>
      <c r="E508" s="5" t="s">
        <v>520</v>
      </c>
      <c r="F508" s="5">
        <v>61</v>
      </c>
      <c r="G508" s="5">
        <v>150</v>
      </c>
      <c r="H508" s="5"/>
    </row>
    <row r="509" ht="24.95" customHeight="1" spans="1:8">
      <c r="A509" s="5">
        <v>507</v>
      </c>
      <c r="B509" s="5" t="s">
        <v>367</v>
      </c>
      <c r="C509" s="5" t="s">
        <v>10</v>
      </c>
      <c r="D509" s="5" t="str">
        <f>"王冰"</f>
        <v>王冰</v>
      </c>
      <c r="E509" s="5" t="s">
        <v>521</v>
      </c>
      <c r="F509" s="5">
        <v>61</v>
      </c>
      <c r="G509" s="5">
        <v>150</v>
      </c>
      <c r="H509" s="5"/>
    </row>
    <row r="510" ht="24.95" customHeight="1" spans="1:8">
      <c r="A510" s="5">
        <v>508</v>
      </c>
      <c r="B510" s="5" t="s">
        <v>367</v>
      </c>
      <c r="C510" s="5" t="s">
        <v>10</v>
      </c>
      <c r="D510" s="5" t="str">
        <f>"刘芳源"</f>
        <v>刘芳源</v>
      </c>
      <c r="E510" s="5" t="s">
        <v>522</v>
      </c>
      <c r="F510" s="5">
        <v>61</v>
      </c>
      <c r="G510" s="5">
        <v>150</v>
      </c>
      <c r="H510" s="5"/>
    </row>
    <row r="511" ht="24.95" customHeight="1" spans="1:8">
      <c r="A511" s="5">
        <v>509</v>
      </c>
      <c r="B511" s="5" t="s">
        <v>367</v>
      </c>
      <c r="C511" s="5" t="s">
        <v>10</v>
      </c>
      <c r="D511" s="5" t="str">
        <f>"黄昊"</f>
        <v>黄昊</v>
      </c>
      <c r="E511" s="5" t="s">
        <v>523</v>
      </c>
      <c r="F511" s="5">
        <v>61</v>
      </c>
      <c r="G511" s="5">
        <v>150</v>
      </c>
      <c r="H511" s="5"/>
    </row>
    <row r="512" ht="24.95" customHeight="1" spans="1:8">
      <c r="A512" s="5">
        <v>510</v>
      </c>
      <c r="B512" s="5" t="s">
        <v>367</v>
      </c>
      <c r="C512" s="5" t="s">
        <v>10</v>
      </c>
      <c r="D512" s="5" t="str">
        <f>"邢小蝶"</f>
        <v>邢小蝶</v>
      </c>
      <c r="E512" s="5" t="s">
        <v>524</v>
      </c>
      <c r="F512" s="5">
        <v>61</v>
      </c>
      <c r="G512" s="5">
        <v>150</v>
      </c>
      <c r="H512" s="5"/>
    </row>
    <row r="513" ht="24.95" customHeight="1" spans="1:8">
      <c r="A513" s="5">
        <v>511</v>
      </c>
      <c r="B513" s="5" t="s">
        <v>367</v>
      </c>
      <c r="C513" s="5" t="s">
        <v>10</v>
      </c>
      <c r="D513" s="5" t="str">
        <f>"郭慧美"</f>
        <v>郭慧美</v>
      </c>
      <c r="E513" s="5" t="s">
        <v>525</v>
      </c>
      <c r="F513" s="5">
        <v>61</v>
      </c>
      <c r="G513" s="5">
        <v>150</v>
      </c>
      <c r="H513" s="5"/>
    </row>
    <row r="514" ht="24.95" customHeight="1" spans="1:8">
      <c r="A514" s="5">
        <v>512</v>
      </c>
      <c r="B514" s="5" t="s">
        <v>367</v>
      </c>
      <c r="C514" s="5" t="s">
        <v>10</v>
      </c>
      <c r="D514" s="5" t="str">
        <f>"吴翠英"</f>
        <v>吴翠英</v>
      </c>
      <c r="E514" s="5" t="s">
        <v>526</v>
      </c>
      <c r="F514" s="5">
        <v>59</v>
      </c>
      <c r="G514" s="5">
        <v>164</v>
      </c>
      <c r="H514" s="5" t="s">
        <v>53</v>
      </c>
    </row>
    <row r="515" ht="24.95" customHeight="1" spans="1:8">
      <c r="A515" s="5">
        <v>513</v>
      </c>
      <c r="B515" s="5" t="s">
        <v>367</v>
      </c>
      <c r="C515" s="5" t="s">
        <v>10</v>
      </c>
      <c r="D515" s="5" t="str">
        <f>"容美田"</f>
        <v>容美田</v>
      </c>
      <c r="E515" s="5" t="s">
        <v>527</v>
      </c>
      <c r="F515" s="5">
        <v>58</v>
      </c>
      <c r="G515" s="5">
        <v>165</v>
      </c>
      <c r="H515" s="5" t="s">
        <v>53</v>
      </c>
    </row>
    <row r="516" ht="24.95" customHeight="1" spans="1:8">
      <c r="A516" s="5">
        <v>514</v>
      </c>
      <c r="B516" s="5" t="s">
        <v>367</v>
      </c>
      <c r="C516" s="5" t="s">
        <v>10</v>
      </c>
      <c r="D516" s="5" t="str">
        <f>"陈飞"</f>
        <v>陈飞</v>
      </c>
      <c r="E516" s="5" t="s">
        <v>528</v>
      </c>
      <c r="F516" s="5">
        <v>58</v>
      </c>
      <c r="G516" s="5">
        <v>165</v>
      </c>
      <c r="H516" s="5" t="s">
        <v>53</v>
      </c>
    </row>
    <row r="517" ht="24.95" customHeight="1" spans="1:8">
      <c r="A517" s="5">
        <v>515</v>
      </c>
      <c r="B517" s="5" t="s">
        <v>367</v>
      </c>
      <c r="C517" s="5" t="s">
        <v>10</v>
      </c>
      <c r="D517" s="5" t="str">
        <f>"陈春彦"</f>
        <v>陈春彦</v>
      </c>
      <c r="E517" s="5" t="s">
        <v>529</v>
      </c>
      <c r="F517" s="5">
        <v>58</v>
      </c>
      <c r="G517" s="5">
        <v>165</v>
      </c>
      <c r="H517" s="5" t="s">
        <v>53</v>
      </c>
    </row>
    <row r="518" ht="24.95" customHeight="1" spans="1:8">
      <c r="A518" s="5">
        <v>516</v>
      </c>
      <c r="B518" s="5" t="s">
        <v>367</v>
      </c>
      <c r="C518" s="5" t="s">
        <v>10</v>
      </c>
      <c r="D518" s="5" t="str">
        <f>"李欢"</f>
        <v>李欢</v>
      </c>
      <c r="E518" s="5" t="s">
        <v>530</v>
      </c>
      <c r="F518" s="5">
        <v>57</v>
      </c>
      <c r="G518" s="5">
        <v>168</v>
      </c>
      <c r="H518" s="5" t="s">
        <v>53</v>
      </c>
    </row>
    <row r="519" ht="24.95" customHeight="1" spans="1:8">
      <c r="A519" s="5">
        <v>517</v>
      </c>
      <c r="B519" s="5" t="s">
        <v>367</v>
      </c>
      <c r="C519" s="5" t="s">
        <v>10</v>
      </c>
      <c r="D519" s="5" t="str">
        <f>"吴清菡"</f>
        <v>吴清菡</v>
      </c>
      <c r="E519" s="5" t="s">
        <v>531</v>
      </c>
      <c r="F519" s="5">
        <v>57</v>
      </c>
      <c r="G519" s="5">
        <v>168</v>
      </c>
      <c r="H519" s="5" t="s">
        <v>53</v>
      </c>
    </row>
    <row r="520" ht="24.95" customHeight="1" spans="1:8">
      <c r="A520" s="5">
        <v>518</v>
      </c>
      <c r="B520" s="5" t="s">
        <v>367</v>
      </c>
      <c r="C520" s="5" t="s">
        <v>10</v>
      </c>
      <c r="D520" s="5" t="str">
        <f>"郑璐"</f>
        <v>郑璐</v>
      </c>
      <c r="E520" s="5" t="s">
        <v>532</v>
      </c>
      <c r="F520" s="5">
        <v>57</v>
      </c>
      <c r="G520" s="5">
        <v>168</v>
      </c>
      <c r="H520" s="5" t="s">
        <v>53</v>
      </c>
    </row>
    <row r="521" ht="24.95" customHeight="1" spans="1:8">
      <c r="A521" s="5">
        <v>519</v>
      </c>
      <c r="B521" s="5" t="s">
        <v>367</v>
      </c>
      <c r="C521" s="5" t="s">
        <v>10</v>
      </c>
      <c r="D521" s="5" t="str">
        <f>"庞基言"</f>
        <v>庞基言</v>
      </c>
      <c r="E521" s="5" t="s">
        <v>533</v>
      </c>
      <c r="F521" s="5">
        <v>57</v>
      </c>
      <c r="G521" s="5">
        <v>168</v>
      </c>
      <c r="H521" s="5" t="s">
        <v>53</v>
      </c>
    </row>
    <row r="522" ht="24.95" customHeight="1" spans="1:8">
      <c r="A522" s="5">
        <v>520</v>
      </c>
      <c r="B522" s="5" t="s">
        <v>367</v>
      </c>
      <c r="C522" s="5" t="s">
        <v>10</v>
      </c>
      <c r="D522" s="5" t="str">
        <f>"张进珠"</f>
        <v>张进珠</v>
      </c>
      <c r="E522" s="5" t="s">
        <v>534</v>
      </c>
      <c r="F522" s="5">
        <v>56</v>
      </c>
      <c r="G522" s="5">
        <v>172</v>
      </c>
      <c r="H522" s="5" t="s">
        <v>53</v>
      </c>
    </row>
    <row r="523" ht="24.95" customHeight="1" spans="1:8">
      <c r="A523" s="5">
        <v>521</v>
      </c>
      <c r="B523" s="5" t="s">
        <v>367</v>
      </c>
      <c r="C523" s="5" t="s">
        <v>10</v>
      </c>
      <c r="D523" s="5" t="str">
        <f>"黄紫茵"</f>
        <v>黄紫茵</v>
      </c>
      <c r="E523" s="5" t="s">
        <v>535</v>
      </c>
      <c r="F523" s="5">
        <v>55</v>
      </c>
      <c r="G523" s="5">
        <v>173</v>
      </c>
      <c r="H523" s="5" t="s">
        <v>53</v>
      </c>
    </row>
    <row r="524" ht="24.95" customHeight="1" spans="1:8">
      <c r="A524" s="5">
        <v>522</v>
      </c>
      <c r="B524" s="5" t="s">
        <v>367</v>
      </c>
      <c r="C524" s="5" t="s">
        <v>10</v>
      </c>
      <c r="D524" s="5" t="str">
        <f>"张子莲"</f>
        <v>张子莲</v>
      </c>
      <c r="E524" s="5" t="s">
        <v>536</v>
      </c>
      <c r="F524" s="5">
        <v>54</v>
      </c>
      <c r="G524" s="5">
        <v>174</v>
      </c>
      <c r="H524" s="5" t="s">
        <v>53</v>
      </c>
    </row>
    <row r="525" ht="24.95" customHeight="1" spans="1:8">
      <c r="A525" s="5">
        <v>523</v>
      </c>
      <c r="B525" s="5" t="s">
        <v>367</v>
      </c>
      <c r="C525" s="5" t="s">
        <v>10</v>
      </c>
      <c r="D525" s="5" t="str">
        <f>"王倩娜"</f>
        <v>王倩娜</v>
      </c>
      <c r="E525" s="5" t="s">
        <v>537</v>
      </c>
      <c r="F525" s="5">
        <v>53</v>
      </c>
      <c r="G525" s="5">
        <v>175</v>
      </c>
      <c r="H525" s="5" t="s">
        <v>53</v>
      </c>
    </row>
    <row r="526" ht="24.95" customHeight="1" spans="1:8">
      <c r="A526" s="5">
        <v>524</v>
      </c>
      <c r="B526" s="5" t="s">
        <v>367</v>
      </c>
      <c r="C526" s="5" t="s">
        <v>10</v>
      </c>
      <c r="D526" s="5" t="str">
        <f>"董欣怡"</f>
        <v>董欣怡</v>
      </c>
      <c r="E526" s="5" t="s">
        <v>538</v>
      </c>
      <c r="F526" s="5">
        <v>0</v>
      </c>
      <c r="G526" s="5">
        <v>176</v>
      </c>
      <c r="H526" s="5" t="s">
        <v>23</v>
      </c>
    </row>
    <row r="527" ht="24.95" customHeight="1" spans="1:8">
      <c r="A527" s="5">
        <v>525</v>
      </c>
      <c r="B527" s="5" t="s">
        <v>367</v>
      </c>
      <c r="C527" s="5" t="s">
        <v>10</v>
      </c>
      <c r="D527" s="5" t="str">
        <f>"候琛山"</f>
        <v>候琛山</v>
      </c>
      <c r="E527" s="5" t="s">
        <v>539</v>
      </c>
      <c r="F527" s="5">
        <v>0</v>
      </c>
      <c r="G527" s="5">
        <v>176</v>
      </c>
      <c r="H527" s="5" t="s">
        <v>23</v>
      </c>
    </row>
    <row r="528" ht="24.95" customHeight="1" spans="1:8">
      <c r="A528" s="5">
        <v>526</v>
      </c>
      <c r="B528" s="5" t="s">
        <v>367</v>
      </c>
      <c r="C528" s="5" t="s">
        <v>10</v>
      </c>
      <c r="D528" s="5" t="str">
        <f>"冯静"</f>
        <v>冯静</v>
      </c>
      <c r="E528" s="5" t="s">
        <v>540</v>
      </c>
      <c r="F528" s="5">
        <v>0</v>
      </c>
      <c r="G528" s="5">
        <v>176</v>
      </c>
      <c r="H528" s="5" t="s">
        <v>23</v>
      </c>
    </row>
    <row r="529" ht="24.95" customHeight="1" spans="1:8">
      <c r="A529" s="5">
        <v>527</v>
      </c>
      <c r="B529" s="5" t="s">
        <v>367</v>
      </c>
      <c r="C529" s="5" t="s">
        <v>10</v>
      </c>
      <c r="D529" s="5" t="str">
        <f>"吴宙航"</f>
        <v>吴宙航</v>
      </c>
      <c r="E529" s="5" t="s">
        <v>541</v>
      </c>
      <c r="F529" s="5">
        <v>0</v>
      </c>
      <c r="G529" s="5">
        <v>176</v>
      </c>
      <c r="H529" s="5" t="s">
        <v>23</v>
      </c>
    </row>
    <row r="530" ht="24.95" customHeight="1" spans="1:8">
      <c r="A530" s="5">
        <v>528</v>
      </c>
      <c r="B530" s="5" t="s">
        <v>367</v>
      </c>
      <c r="C530" s="5" t="s">
        <v>10</v>
      </c>
      <c r="D530" s="5" t="str">
        <f>"陈洵贞"</f>
        <v>陈洵贞</v>
      </c>
      <c r="E530" s="5" t="s">
        <v>542</v>
      </c>
      <c r="F530" s="5">
        <v>0</v>
      </c>
      <c r="G530" s="5">
        <v>176</v>
      </c>
      <c r="H530" s="5" t="s">
        <v>23</v>
      </c>
    </row>
    <row r="531" ht="24.95" customHeight="1" spans="1:8">
      <c r="A531" s="5">
        <v>529</v>
      </c>
      <c r="B531" s="5" t="s">
        <v>367</v>
      </c>
      <c r="C531" s="5" t="s">
        <v>10</v>
      </c>
      <c r="D531" s="5" t="str">
        <f>"吴滢"</f>
        <v>吴滢</v>
      </c>
      <c r="E531" s="5" t="s">
        <v>543</v>
      </c>
      <c r="F531" s="5">
        <v>0</v>
      </c>
      <c r="G531" s="5">
        <v>176</v>
      </c>
      <c r="H531" s="5" t="s">
        <v>23</v>
      </c>
    </row>
    <row r="532" ht="24.95" customHeight="1" spans="1:8">
      <c r="A532" s="5">
        <v>530</v>
      </c>
      <c r="B532" s="5" t="s">
        <v>367</v>
      </c>
      <c r="C532" s="5" t="s">
        <v>10</v>
      </c>
      <c r="D532" s="5" t="str">
        <f>"郑莹"</f>
        <v>郑莹</v>
      </c>
      <c r="E532" s="5" t="s">
        <v>544</v>
      </c>
      <c r="F532" s="5">
        <v>0</v>
      </c>
      <c r="G532" s="5">
        <v>176</v>
      </c>
      <c r="H532" s="5" t="s">
        <v>23</v>
      </c>
    </row>
    <row r="533" ht="24.95" customHeight="1" spans="1:8">
      <c r="A533" s="5">
        <v>531</v>
      </c>
      <c r="B533" s="5" t="s">
        <v>367</v>
      </c>
      <c r="C533" s="5" t="s">
        <v>10</v>
      </c>
      <c r="D533" s="5" t="str">
        <f>"黎瑾伶虹"</f>
        <v>黎瑾伶虹</v>
      </c>
      <c r="E533" s="5" t="s">
        <v>545</v>
      </c>
      <c r="F533" s="5">
        <v>0</v>
      </c>
      <c r="G533" s="5">
        <v>176</v>
      </c>
      <c r="H533" s="5" t="s">
        <v>23</v>
      </c>
    </row>
    <row r="534" ht="24.95" customHeight="1" spans="1:8">
      <c r="A534" s="5">
        <v>532</v>
      </c>
      <c r="B534" s="5" t="s">
        <v>367</v>
      </c>
      <c r="C534" s="5" t="s">
        <v>10</v>
      </c>
      <c r="D534" s="5" t="str">
        <f>"黄君妮"</f>
        <v>黄君妮</v>
      </c>
      <c r="E534" s="5" t="s">
        <v>546</v>
      </c>
      <c r="F534" s="5">
        <v>0</v>
      </c>
      <c r="G534" s="5">
        <v>176</v>
      </c>
      <c r="H534" s="5" t="s">
        <v>23</v>
      </c>
    </row>
    <row r="535" ht="24.95" customHeight="1" spans="1:8">
      <c r="A535" s="5">
        <v>533</v>
      </c>
      <c r="B535" s="5" t="s">
        <v>367</v>
      </c>
      <c r="C535" s="5" t="s">
        <v>10</v>
      </c>
      <c r="D535" s="5" t="str">
        <f>"林娜"</f>
        <v>林娜</v>
      </c>
      <c r="E535" s="5" t="s">
        <v>547</v>
      </c>
      <c r="F535" s="5">
        <v>0</v>
      </c>
      <c r="G535" s="5">
        <v>176</v>
      </c>
      <c r="H535" s="5" t="s">
        <v>23</v>
      </c>
    </row>
    <row r="536" ht="24.95" customHeight="1" spans="1:8">
      <c r="A536" s="5">
        <v>534</v>
      </c>
      <c r="B536" s="5" t="s">
        <v>367</v>
      </c>
      <c r="C536" s="5" t="s">
        <v>10</v>
      </c>
      <c r="D536" s="5" t="str">
        <f>"林子杨"</f>
        <v>林子杨</v>
      </c>
      <c r="E536" s="5" t="s">
        <v>548</v>
      </c>
      <c r="F536" s="5">
        <v>0</v>
      </c>
      <c r="G536" s="5">
        <v>176</v>
      </c>
      <c r="H536" s="5" t="s">
        <v>23</v>
      </c>
    </row>
    <row r="537" ht="24.95" customHeight="1" spans="1:8">
      <c r="A537" s="5">
        <v>535</v>
      </c>
      <c r="B537" s="5" t="s">
        <v>367</v>
      </c>
      <c r="C537" s="5" t="s">
        <v>10</v>
      </c>
      <c r="D537" s="5" t="str">
        <f>"张馨月"</f>
        <v>张馨月</v>
      </c>
      <c r="E537" s="5" t="s">
        <v>549</v>
      </c>
      <c r="F537" s="5">
        <v>0</v>
      </c>
      <c r="G537" s="5">
        <v>176</v>
      </c>
      <c r="H537" s="5" t="s">
        <v>23</v>
      </c>
    </row>
    <row r="538" ht="24.95" customHeight="1" spans="1:8">
      <c r="A538" s="5">
        <v>536</v>
      </c>
      <c r="B538" s="5" t="s">
        <v>367</v>
      </c>
      <c r="C538" s="5" t="s">
        <v>10</v>
      </c>
      <c r="D538" s="5" t="str">
        <f>"徐晓捐"</f>
        <v>徐晓捐</v>
      </c>
      <c r="E538" s="5" t="s">
        <v>550</v>
      </c>
      <c r="F538" s="5">
        <v>0</v>
      </c>
      <c r="G538" s="5">
        <v>176</v>
      </c>
      <c r="H538" s="5" t="s">
        <v>23</v>
      </c>
    </row>
    <row r="539" ht="24.95" customHeight="1" spans="1:8">
      <c r="A539" s="5">
        <v>537</v>
      </c>
      <c r="B539" s="5" t="s">
        <v>367</v>
      </c>
      <c r="C539" s="5" t="s">
        <v>10</v>
      </c>
      <c r="D539" s="5" t="str">
        <f>"唐雄燕"</f>
        <v>唐雄燕</v>
      </c>
      <c r="E539" s="5" t="s">
        <v>230</v>
      </c>
      <c r="F539" s="5">
        <v>0</v>
      </c>
      <c r="G539" s="5">
        <v>176</v>
      </c>
      <c r="H539" s="5" t="s">
        <v>23</v>
      </c>
    </row>
    <row r="540" ht="24.95" customHeight="1" spans="1:8">
      <c r="A540" s="5">
        <v>538</v>
      </c>
      <c r="B540" s="5" t="s">
        <v>367</v>
      </c>
      <c r="C540" s="5" t="s">
        <v>10</v>
      </c>
      <c r="D540" s="5" t="str">
        <f>"黄英"</f>
        <v>黄英</v>
      </c>
      <c r="E540" s="5" t="s">
        <v>551</v>
      </c>
      <c r="F540" s="5">
        <v>0</v>
      </c>
      <c r="G540" s="5">
        <v>176</v>
      </c>
      <c r="H540" s="5" t="s">
        <v>23</v>
      </c>
    </row>
    <row r="541" ht="24.95" customHeight="1" spans="1:8">
      <c r="A541" s="5">
        <v>539</v>
      </c>
      <c r="B541" s="5" t="s">
        <v>367</v>
      </c>
      <c r="C541" s="5" t="s">
        <v>10</v>
      </c>
      <c r="D541" s="5" t="str">
        <f>"许欣"</f>
        <v>许欣</v>
      </c>
      <c r="E541" s="5" t="s">
        <v>552</v>
      </c>
      <c r="F541" s="5">
        <v>0</v>
      </c>
      <c r="G541" s="5">
        <v>176</v>
      </c>
      <c r="H541" s="5" t="s">
        <v>23</v>
      </c>
    </row>
    <row r="542" ht="24.95" customHeight="1" spans="1:8">
      <c r="A542" s="5">
        <v>540</v>
      </c>
      <c r="B542" s="5" t="s">
        <v>367</v>
      </c>
      <c r="C542" s="5" t="s">
        <v>10</v>
      </c>
      <c r="D542" s="5" t="str">
        <f>"华继佳"</f>
        <v>华继佳</v>
      </c>
      <c r="E542" s="5" t="s">
        <v>553</v>
      </c>
      <c r="F542" s="5">
        <v>0</v>
      </c>
      <c r="G542" s="5">
        <v>176</v>
      </c>
      <c r="H542" s="5" t="s">
        <v>23</v>
      </c>
    </row>
    <row r="543" ht="24.95" customHeight="1" spans="1:8">
      <c r="A543" s="5">
        <v>541</v>
      </c>
      <c r="B543" s="5" t="s">
        <v>367</v>
      </c>
      <c r="C543" s="5" t="s">
        <v>10</v>
      </c>
      <c r="D543" s="5" t="str">
        <f>"杜和明"</f>
        <v>杜和明</v>
      </c>
      <c r="E543" s="5" t="s">
        <v>554</v>
      </c>
      <c r="F543" s="5">
        <v>0</v>
      </c>
      <c r="G543" s="5">
        <v>176</v>
      </c>
      <c r="H543" s="5" t="s">
        <v>23</v>
      </c>
    </row>
    <row r="544" ht="24.95" customHeight="1" spans="1:8">
      <c r="A544" s="5">
        <v>542</v>
      </c>
      <c r="B544" s="5" t="s">
        <v>367</v>
      </c>
      <c r="C544" s="5" t="s">
        <v>10</v>
      </c>
      <c r="D544" s="5" t="str">
        <f>"马建蓉"</f>
        <v>马建蓉</v>
      </c>
      <c r="E544" s="5" t="s">
        <v>555</v>
      </c>
      <c r="F544" s="5">
        <v>0</v>
      </c>
      <c r="G544" s="5">
        <v>176</v>
      </c>
      <c r="H544" s="5" t="s">
        <v>23</v>
      </c>
    </row>
    <row r="545" ht="24.95" customHeight="1" spans="1:8">
      <c r="A545" s="5">
        <v>543</v>
      </c>
      <c r="B545" s="5" t="s">
        <v>367</v>
      </c>
      <c r="C545" s="5" t="s">
        <v>10</v>
      </c>
      <c r="D545" s="5" t="str">
        <f>"曹冰冰"</f>
        <v>曹冰冰</v>
      </c>
      <c r="E545" s="5" t="s">
        <v>556</v>
      </c>
      <c r="F545" s="5">
        <v>0</v>
      </c>
      <c r="G545" s="5">
        <v>176</v>
      </c>
      <c r="H545" s="5" t="s">
        <v>23</v>
      </c>
    </row>
    <row r="546" ht="24.95" customHeight="1" spans="1:8">
      <c r="A546" s="5">
        <v>544</v>
      </c>
      <c r="B546" s="5" t="s">
        <v>367</v>
      </c>
      <c r="C546" s="5" t="s">
        <v>10</v>
      </c>
      <c r="D546" s="5" t="str">
        <f>"谭璨"</f>
        <v>谭璨</v>
      </c>
      <c r="E546" s="5" t="s">
        <v>557</v>
      </c>
      <c r="F546" s="5">
        <v>0</v>
      </c>
      <c r="G546" s="5">
        <v>176</v>
      </c>
      <c r="H546" s="5" t="s">
        <v>23</v>
      </c>
    </row>
    <row r="547" ht="24.95" customHeight="1" spans="1:8">
      <c r="A547" s="5">
        <v>545</v>
      </c>
      <c r="B547" s="5" t="s">
        <v>367</v>
      </c>
      <c r="C547" s="5" t="s">
        <v>10</v>
      </c>
      <c r="D547" s="5" t="str">
        <f>"陈云"</f>
        <v>陈云</v>
      </c>
      <c r="E547" s="5" t="s">
        <v>558</v>
      </c>
      <c r="F547" s="5">
        <v>0</v>
      </c>
      <c r="G547" s="5">
        <v>176</v>
      </c>
      <c r="H547" s="5" t="s">
        <v>23</v>
      </c>
    </row>
    <row r="548" ht="24.95" customHeight="1" spans="1:8">
      <c r="A548" s="5">
        <v>546</v>
      </c>
      <c r="B548" s="5" t="s">
        <v>367</v>
      </c>
      <c r="C548" s="5" t="s">
        <v>10</v>
      </c>
      <c r="D548" s="5" t="str">
        <f>"冯琼叶"</f>
        <v>冯琼叶</v>
      </c>
      <c r="E548" s="5" t="s">
        <v>559</v>
      </c>
      <c r="F548" s="5">
        <v>0</v>
      </c>
      <c r="G548" s="5">
        <v>176</v>
      </c>
      <c r="H548" s="5" t="s">
        <v>23</v>
      </c>
    </row>
    <row r="549" ht="24.95" customHeight="1" spans="1:8">
      <c r="A549" s="5">
        <v>547</v>
      </c>
      <c r="B549" s="5" t="s">
        <v>367</v>
      </c>
      <c r="C549" s="5" t="s">
        <v>10</v>
      </c>
      <c r="D549" s="5" t="str">
        <f>"谢春芳"</f>
        <v>谢春芳</v>
      </c>
      <c r="E549" s="5" t="s">
        <v>119</v>
      </c>
      <c r="F549" s="5">
        <v>0</v>
      </c>
      <c r="G549" s="5">
        <v>176</v>
      </c>
      <c r="H549" s="5" t="s">
        <v>23</v>
      </c>
    </row>
    <row r="550" ht="24.95" customHeight="1" spans="1:8">
      <c r="A550" s="5">
        <v>548</v>
      </c>
      <c r="B550" s="5" t="s">
        <v>367</v>
      </c>
      <c r="C550" s="5" t="s">
        <v>10</v>
      </c>
      <c r="D550" s="5" t="str">
        <f>"黄蕾"</f>
        <v>黄蕾</v>
      </c>
      <c r="E550" s="5" t="s">
        <v>560</v>
      </c>
      <c r="F550" s="5">
        <v>0</v>
      </c>
      <c r="G550" s="5">
        <v>176</v>
      </c>
      <c r="H550" s="5" t="s">
        <v>23</v>
      </c>
    </row>
    <row r="551" ht="24.95" customHeight="1" spans="1:8">
      <c r="A551" s="5">
        <v>549</v>
      </c>
      <c r="B551" s="5" t="s">
        <v>367</v>
      </c>
      <c r="C551" s="5" t="s">
        <v>10</v>
      </c>
      <c r="D551" s="5" t="str">
        <f>"叶雪芳"</f>
        <v>叶雪芳</v>
      </c>
      <c r="E551" s="5" t="s">
        <v>561</v>
      </c>
      <c r="F551" s="5">
        <v>0</v>
      </c>
      <c r="G551" s="5">
        <v>176</v>
      </c>
      <c r="H551" s="5" t="s">
        <v>23</v>
      </c>
    </row>
    <row r="552" ht="24.95" customHeight="1" spans="1:8">
      <c r="A552" s="5">
        <v>550</v>
      </c>
      <c r="B552" s="5" t="s">
        <v>367</v>
      </c>
      <c r="C552" s="5" t="s">
        <v>10</v>
      </c>
      <c r="D552" s="5" t="str">
        <f>"张兰英"</f>
        <v>张兰英</v>
      </c>
      <c r="E552" s="5" t="s">
        <v>562</v>
      </c>
      <c r="F552" s="5">
        <v>0</v>
      </c>
      <c r="G552" s="5">
        <v>176</v>
      </c>
      <c r="H552" s="5" t="s">
        <v>23</v>
      </c>
    </row>
    <row r="553" ht="24.95" customHeight="1" spans="1:8">
      <c r="A553" s="5">
        <v>551</v>
      </c>
      <c r="B553" s="5" t="s">
        <v>367</v>
      </c>
      <c r="C553" s="5" t="s">
        <v>10</v>
      </c>
      <c r="D553" s="5" t="str">
        <f>"吴丽怡"</f>
        <v>吴丽怡</v>
      </c>
      <c r="E553" s="5" t="s">
        <v>563</v>
      </c>
      <c r="F553" s="5">
        <v>0</v>
      </c>
      <c r="G553" s="5">
        <v>176</v>
      </c>
      <c r="H553" s="5" t="s">
        <v>23</v>
      </c>
    </row>
    <row r="554" ht="24.95" customHeight="1" spans="1:8">
      <c r="A554" s="5">
        <v>552</v>
      </c>
      <c r="B554" s="5" t="s">
        <v>367</v>
      </c>
      <c r="C554" s="5" t="s">
        <v>10</v>
      </c>
      <c r="D554" s="5" t="str">
        <f>"紫诗雨"</f>
        <v>紫诗雨</v>
      </c>
      <c r="E554" s="5" t="s">
        <v>564</v>
      </c>
      <c r="F554" s="5">
        <v>0</v>
      </c>
      <c r="G554" s="5">
        <v>176</v>
      </c>
      <c r="H554" s="5" t="s">
        <v>23</v>
      </c>
    </row>
    <row r="555" ht="24.95" customHeight="1" spans="1:8">
      <c r="A555" s="5">
        <v>553</v>
      </c>
      <c r="B555" s="5" t="s">
        <v>367</v>
      </c>
      <c r="C555" s="5" t="s">
        <v>10</v>
      </c>
      <c r="D555" s="5" t="str">
        <f>"杨桦"</f>
        <v>杨桦</v>
      </c>
      <c r="E555" s="5" t="s">
        <v>565</v>
      </c>
      <c r="F555" s="5">
        <v>0</v>
      </c>
      <c r="G555" s="5">
        <v>176</v>
      </c>
      <c r="H555" s="5" t="s">
        <v>23</v>
      </c>
    </row>
    <row r="556" ht="24.95" customHeight="1" spans="1:8">
      <c r="A556" s="5">
        <v>554</v>
      </c>
      <c r="B556" s="5" t="s">
        <v>566</v>
      </c>
      <c r="C556" s="5" t="s">
        <v>567</v>
      </c>
      <c r="D556" s="5" t="str">
        <f>"王燕兰"</f>
        <v>王燕兰</v>
      </c>
      <c r="E556" s="5" t="s">
        <v>568</v>
      </c>
      <c r="F556" s="5">
        <v>86</v>
      </c>
      <c r="G556" s="5">
        <v>1</v>
      </c>
      <c r="H556" s="5" t="s">
        <v>12</v>
      </c>
    </row>
    <row r="557" ht="24.95" customHeight="1" spans="1:8">
      <c r="A557" s="5">
        <v>555</v>
      </c>
      <c r="B557" s="5" t="s">
        <v>566</v>
      </c>
      <c r="C557" s="5" t="s">
        <v>567</v>
      </c>
      <c r="D557" s="5" t="str">
        <f>"林萍丽"</f>
        <v>林萍丽</v>
      </c>
      <c r="E557" s="5" t="s">
        <v>569</v>
      </c>
      <c r="F557" s="5">
        <v>85</v>
      </c>
      <c r="G557" s="5">
        <v>2</v>
      </c>
      <c r="H557" s="5" t="s">
        <v>12</v>
      </c>
    </row>
    <row r="558" ht="24.95" customHeight="1" spans="1:8">
      <c r="A558" s="5">
        <v>556</v>
      </c>
      <c r="B558" s="5" t="s">
        <v>566</v>
      </c>
      <c r="C558" s="5" t="s">
        <v>567</v>
      </c>
      <c r="D558" s="5" t="str">
        <f>"郭哲捷"</f>
        <v>郭哲捷</v>
      </c>
      <c r="E558" s="5" t="s">
        <v>570</v>
      </c>
      <c r="F558" s="5">
        <v>82</v>
      </c>
      <c r="G558" s="5">
        <v>3</v>
      </c>
      <c r="H558" s="5" t="s">
        <v>12</v>
      </c>
    </row>
    <row r="559" ht="24.95" customHeight="1" spans="1:8">
      <c r="A559" s="5">
        <v>557</v>
      </c>
      <c r="B559" s="5" t="s">
        <v>566</v>
      </c>
      <c r="C559" s="5" t="s">
        <v>567</v>
      </c>
      <c r="D559" s="5" t="str">
        <f>"杜卡婷"</f>
        <v>杜卡婷</v>
      </c>
      <c r="E559" s="5" t="s">
        <v>571</v>
      </c>
      <c r="F559" s="5">
        <v>81</v>
      </c>
      <c r="G559" s="5">
        <v>4</v>
      </c>
      <c r="H559" s="5" t="s">
        <v>12</v>
      </c>
    </row>
    <row r="560" ht="24.95" customHeight="1" spans="1:8">
      <c r="A560" s="5">
        <v>558</v>
      </c>
      <c r="B560" s="5" t="s">
        <v>566</v>
      </c>
      <c r="C560" s="5" t="s">
        <v>567</v>
      </c>
      <c r="D560" s="5" t="str">
        <f>"殷雪"</f>
        <v>殷雪</v>
      </c>
      <c r="E560" s="5" t="s">
        <v>572</v>
      </c>
      <c r="F560" s="5">
        <v>79</v>
      </c>
      <c r="G560" s="5">
        <v>5</v>
      </c>
      <c r="H560" s="5" t="s">
        <v>12</v>
      </c>
    </row>
    <row r="561" ht="24.95" customHeight="1" spans="1:8">
      <c r="A561" s="5">
        <v>559</v>
      </c>
      <c r="B561" s="5" t="s">
        <v>566</v>
      </c>
      <c r="C561" s="5" t="s">
        <v>567</v>
      </c>
      <c r="D561" s="5" t="str">
        <f>"文家慧"</f>
        <v>文家慧</v>
      </c>
      <c r="E561" s="5" t="s">
        <v>573</v>
      </c>
      <c r="F561" s="5">
        <v>79</v>
      </c>
      <c r="G561" s="5">
        <v>5</v>
      </c>
      <c r="H561" s="5" t="s">
        <v>12</v>
      </c>
    </row>
    <row r="562" ht="24.95" customHeight="1" spans="1:8">
      <c r="A562" s="5">
        <v>560</v>
      </c>
      <c r="B562" s="5" t="s">
        <v>566</v>
      </c>
      <c r="C562" s="5" t="s">
        <v>567</v>
      </c>
      <c r="D562" s="5" t="str">
        <f>"姚鑫玥"</f>
        <v>姚鑫玥</v>
      </c>
      <c r="E562" s="5" t="s">
        <v>574</v>
      </c>
      <c r="F562" s="5">
        <v>78</v>
      </c>
      <c r="G562" s="5">
        <v>7</v>
      </c>
      <c r="H562" s="5"/>
    </row>
    <row r="563" ht="24.95" customHeight="1" spans="1:8">
      <c r="A563" s="5">
        <v>561</v>
      </c>
      <c r="B563" s="5" t="s">
        <v>566</v>
      </c>
      <c r="C563" s="5" t="s">
        <v>567</v>
      </c>
      <c r="D563" s="5" t="str">
        <f>"梁又斤"</f>
        <v>梁又斤</v>
      </c>
      <c r="E563" s="5" t="s">
        <v>575</v>
      </c>
      <c r="F563" s="5">
        <v>77</v>
      </c>
      <c r="G563" s="5">
        <v>8</v>
      </c>
      <c r="H563" s="5"/>
    </row>
    <row r="564" ht="24.95" customHeight="1" spans="1:8">
      <c r="A564" s="5">
        <v>562</v>
      </c>
      <c r="B564" s="5" t="s">
        <v>566</v>
      </c>
      <c r="C564" s="5" t="s">
        <v>567</v>
      </c>
      <c r="D564" s="5" t="str">
        <f>"羊振彩"</f>
        <v>羊振彩</v>
      </c>
      <c r="E564" s="5" t="s">
        <v>576</v>
      </c>
      <c r="F564" s="5">
        <v>76</v>
      </c>
      <c r="G564" s="5">
        <v>9</v>
      </c>
      <c r="H564" s="5"/>
    </row>
    <row r="565" ht="24.95" customHeight="1" spans="1:8">
      <c r="A565" s="5">
        <v>563</v>
      </c>
      <c r="B565" s="5" t="s">
        <v>566</v>
      </c>
      <c r="C565" s="5" t="s">
        <v>567</v>
      </c>
      <c r="D565" s="5" t="str">
        <f>"蔡爱红"</f>
        <v>蔡爱红</v>
      </c>
      <c r="E565" s="5" t="s">
        <v>577</v>
      </c>
      <c r="F565" s="5">
        <v>76</v>
      </c>
      <c r="G565" s="5">
        <v>9</v>
      </c>
      <c r="H565" s="5"/>
    </row>
    <row r="566" ht="24.95" customHeight="1" spans="1:8">
      <c r="A566" s="5">
        <v>564</v>
      </c>
      <c r="B566" s="5" t="s">
        <v>566</v>
      </c>
      <c r="C566" s="5" t="s">
        <v>567</v>
      </c>
      <c r="D566" s="5" t="str">
        <f>"冯玉菲"</f>
        <v>冯玉菲</v>
      </c>
      <c r="E566" s="5" t="s">
        <v>578</v>
      </c>
      <c r="F566" s="5">
        <v>76</v>
      </c>
      <c r="G566" s="5">
        <v>9</v>
      </c>
      <c r="H566" s="5"/>
    </row>
    <row r="567" ht="24.95" customHeight="1" spans="1:8">
      <c r="A567" s="5">
        <v>565</v>
      </c>
      <c r="B567" s="5" t="s">
        <v>566</v>
      </c>
      <c r="C567" s="5" t="s">
        <v>567</v>
      </c>
      <c r="D567" s="5" t="str">
        <f>"顾晓芸"</f>
        <v>顾晓芸</v>
      </c>
      <c r="E567" s="5" t="s">
        <v>579</v>
      </c>
      <c r="F567" s="5">
        <v>67</v>
      </c>
      <c r="G567" s="5">
        <v>12</v>
      </c>
      <c r="H567" s="5"/>
    </row>
    <row r="568" ht="24.95" customHeight="1" spans="1:8">
      <c r="A568" s="5">
        <v>566</v>
      </c>
      <c r="B568" s="5" t="s">
        <v>566</v>
      </c>
      <c r="C568" s="5" t="s">
        <v>567</v>
      </c>
      <c r="D568" s="5" t="str">
        <f>"廖小叶"</f>
        <v>廖小叶</v>
      </c>
      <c r="E568" s="5" t="s">
        <v>580</v>
      </c>
      <c r="F568" s="5">
        <v>61</v>
      </c>
      <c r="G568" s="5">
        <v>13</v>
      </c>
      <c r="H568" s="5"/>
    </row>
    <row r="569" ht="24.95" customHeight="1" spans="1:8">
      <c r="A569" s="5">
        <v>567</v>
      </c>
      <c r="B569" s="5" t="s">
        <v>566</v>
      </c>
      <c r="C569" s="5" t="s">
        <v>567</v>
      </c>
      <c r="D569" s="5" t="str">
        <f>"戴铧"</f>
        <v>戴铧</v>
      </c>
      <c r="E569" s="5" t="s">
        <v>190</v>
      </c>
      <c r="F569" s="5">
        <v>56</v>
      </c>
      <c r="G569" s="5">
        <v>14</v>
      </c>
      <c r="H569" s="5" t="s">
        <v>53</v>
      </c>
    </row>
    <row r="570" ht="24.95" customHeight="1" spans="1:8">
      <c r="A570" s="5">
        <v>568</v>
      </c>
      <c r="B570" s="5" t="s">
        <v>566</v>
      </c>
      <c r="C570" s="5" t="s">
        <v>567</v>
      </c>
      <c r="D570" s="5" t="str">
        <f>"王颖欣"</f>
        <v>王颖欣</v>
      </c>
      <c r="E570" s="5" t="s">
        <v>581</v>
      </c>
      <c r="F570" s="5">
        <v>52</v>
      </c>
      <c r="G570" s="5">
        <v>15</v>
      </c>
      <c r="H570" s="5" t="s">
        <v>53</v>
      </c>
    </row>
    <row r="571" ht="24.95" customHeight="1" spans="1:8">
      <c r="A571" s="5">
        <v>569</v>
      </c>
      <c r="B571" s="5" t="s">
        <v>566</v>
      </c>
      <c r="C571" s="5" t="s">
        <v>567</v>
      </c>
      <c r="D571" s="5" t="str">
        <f>"王星代"</f>
        <v>王星代</v>
      </c>
      <c r="E571" s="5" t="s">
        <v>582</v>
      </c>
      <c r="F571" s="5">
        <v>0</v>
      </c>
      <c r="G571" s="5">
        <v>16</v>
      </c>
      <c r="H571" s="5" t="s">
        <v>23</v>
      </c>
    </row>
    <row r="572" ht="24.95" customHeight="1" spans="1:8">
      <c r="A572" s="5">
        <v>570</v>
      </c>
      <c r="B572" s="5" t="s">
        <v>566</v>
      </c>
      <c r="C572" s="5" t="s">
        <v>567</v>
      </c>
      <c r="D572" s="5" t="str">
        <f>"吴体倩"</f>
        <v>吴体倩</v>
      </c>
      <c r="E572" s="5" t="s">
        <v>583</v>
      </c>
      <c r="F572" s="5">
        <v>0</v>
      </c>
      <c r="G572" s="5">
        <v>16</v>
      </c>
      <c r="H572" s="5" t="s">
        <v>23</v>
      </c>
    </row>
    <row r="573" ht="24.95" customHeight="1" spans="1:8">
      <c r="A573" s="5">
        <v>571</v>
      </c>
      <c r="B573" s="5" t="s">
        <v>566</v>
      </c>
      <c r="C573" s="5" t="s">
        <v>567</v>
      </c>
      <c r="D573" s="5" t="str">
        <f>"胡颂萱"</f>
        <v>胡颂萱</v>
      </c>
      <c r="E573" s="5" t="s">
        <v>584</v>
      </c>
      <c r="F573" s="5">
        <v>0</v>
      </c>
      <c r="G573" s="5">
        <v>16</v>
      </c>
      <c r="H573" s="5" t="s">
        <v>23</v>
      </c>
    </row>
    <row r="574" ht="24.95" customHeight="1" spans="1:8">
      <c r="A574" s="5">
        <v>572</v>
      </c>
      <c r="B574" s="5" t="s">
        <v>566</v>
      </c>
      <c r="C574" s="5" t="s">
        <v>567</v>
      </c>
      <c r="D574" s="5" t="str">
        <f>"李荔潘"</f>
        <v>李荔潘</v>
      </c>
      <c r="E574" s="5" t="s">
        <v>585</v>
      </c>
      <c r="F574" s="5">
        <v>0</v>
      </c>
      <c r="G574" s="5">
        <v>16</v>
      </c>
      <c r="H574" s="5" t="s">
        <v>23</v>
      </c>
    </row>
    <row r="575" ht="24.95" customHeight="1" spans="1:8">
      <c r="A575" s="5">
        <v>573</v>
      </c>
      <c r="B575" s="5" t="s">
        <v>586</v>
      </c>
      <c r="C575" s="5" t="s">
        <v>567</v>
      </c>
      <c r="D575" s="5" t="str">
        <f>"李月怡"</f>
        <v>李月怡</v>
      </c>
      <c r="E575" s="5" t="s">
        <v>587</v>
      </c>
      <c r="F575" s="5">
        <v>87</v>
      </c>
      <c r="G575" s="5">
        <v>1</v>
      </c>
      <c r="H575" s="5" t="s">
        <v>12</v>
      </c>
    </row>
    <row r="576" ht="24.95" customHeight="1" spans="1:8">
      <c r="A576" s="5">
        <v>574</v>
      </c>
      <c r="B576" s="5" t="s">
        <v>586</v>
      </c>
      <c r="C576" s="5" t="s">
        <v>567</v>
      </c>
      <c r="D576" s="5" t="str">
        <f>"颜妍"</f>
        <v>颜妍</v>
      </c>
      <c r="E576" s="5" t="s">
        <v>588</v>
      </c>
      <c r="F576" s="5">
        <v>82</v>
      </c>
      <c r="G576" s="5">
        <v>2</v>
      </c>
      <c r="H576" s="5" t="s">
        <v>12</v>
      </c>
    </row>
    <row r="577" ht="24.95" customHeight="1" spans="1:8">
      <c r="A577" s="5">
        <v>575</v>
      </c>
      <c r="B577" s="5" t="s">
        <v>586</v>
      </c>
      <c r="C577" s="5" t="s">
        <v>567</v>
      </c>
      <c r="D577" s="5" t="str">
        <f>"林丽丹"</f>
        <v>林丽丹</v>
      </c>
      <c r="E577" s="5" t="s">
        <v>589</v>
      </c>
      <c r="F577" s="5">
        <v>80</v>
      </c>
      <c r="G577" s="5">
        <v>3</v>
      </c>
      <c r="H577" s="5" t="s">
        <v>12</v>
      </c>
    </row>
    <row r="578" ht="24.95" customHeight="1" spans="1:8">
      <c r="A578" s="5">
        <v>576</v>
      </c>
      <c r="B578" s="5" t="s">
        <v>586</v>
      </c>
      <c r="C578" s="5" t="s">
        <v>567</v>
      </c>
      <c r="D578" s="5" t="str">
        <f>"吴廷欣"</f>
        <v>吴廷欣</v>
      </c>
      <c r="E578" s="5" t="s">
        <v>590</v>
      </c>
      <c r="F578" s="5">
        <v>80</v>
      </c>
      <c r="G578" s="5">
        <v>3</v>
      </c>
      <c r="H578" s="5" t="s">
        <v>12</v>
      </c>
    </row>
    <row r="579" ht="24.95" customHeight="1" spans="1:8">
      <c r="A579" s="5">
        <v>577</v>
      </c>
      <c r="B579" s="5" t="s">
        <v>586</v>
      </c>
      <c r="C579" s="5" t="s">
        <v>567</v>
      </c>
      <c r="D579" s="5" t="str">
        <f>"莫岳坤"</f>
        <v>莫岳坤</v>
      </c>
      <c r="E579" s="5" t="s">
        <v>591</v>
      </c>
      <c r="F579" s="5">
        <v>80</v>
      </c>
      <c r="G579" s="5">
        <v>3</v>
      </c>
      <c r="H579" s="5" t="s">
        <v>12</v>
      </c>
    </row>
    <row r="580" ht="24.95" customHeight="1" spans="1:8">
      <c r="A580" s="5">
        <v>578</v>
      </c>
      <c r="B580" s="5" t="s">
        <v>586</v>
      </c>
      <c r="C580" s="5" t="s">
        <v>567</v>
      </c>
      <c r="D580" s="5" t="str">
        <f>"李洛伊"</f>
        <v>李洛伊</v>
      </c>
      <c r="E580" s="5" t="s">
        <v>592</v>
      </c>
      <c r="F580" s="5">
        <v>79</v>
      </c>
      <c r="G580" s="5">
        <v>6</v>
      </c>
      <c r="H580" s="5" t="s">
        <v>12</v>
      </c>
    </row>
    <row r="581" ht="24.95" customHeight="1" spans="1:8">
      <c r="A581" s="5">
        <v>579</v>
      </c>
      <c r="B581" s="5" t="s">
        <v>586</v>
      </c>
      <c r="C581" s="5" t="s">
        <v>567</v>
      </c>
      <c r="D581" s="5" t="str">
        <f>"安真慧"</f>
        <v>安真慧</v>
      </c>
      <c r="E581" s="5" t="s">
        <v>593</v>
      </c>
      <c r="F581" s="5">
        <v>78</v>
      </c>
      <c r="G581" s="5">
        <v>7</v>
      </c>
      <c r="H581" s="5" t="s">
        <v>12</v>
      </c>
    </row>
    <row r="582" ht="24.95" customHeight="1" spans="1:8">
      <c r="A582" s="5">
        <v>580</v>
      </c>
      <c r="B582" s="5" t="s">
        <v>586</v>
      </c>
      <c r="C582" s="5" t="s">
        <v>567</v>
      </c>
      <c r="D582" s="5" t="str">
        <f>"钟骊"</f>
        <v>钟骊</v>
      </c>
      <c r="E582" s="5" t="s">
        <v>594</v>
      </c>
      <c r="F582" s="5">
        <v>77</v>
      </c>
      <c r="G582" s="5">
        <v>8</v>
      </c>
      <c r="H582" s="5" t="s">
        <v>12</v>
      </c>
    </row>
    <row r="583" ht="24.95" customHeight="1" spans="1:8">
      <c r="A583" s="5">
        <v>581</v>
      </c>
      <c r="B583" s="5" t="s">
        <v>586</v>
      </c>
      <c r="C583" s="5" t="s">
        <v>567</v>
      </c>
      <c r="D583" s="5" t="str">
        <f>"陈瑞坚"</f>
        <v>陈瑞坚</v>
      </c>
      <c r="E583" s="5" t="s">
        <v>595</v>
      </c>
      <c r="F583" s="5">
        <v>77</v>
      </c>
      <c r="G583" s="5">
        <v>8</v>
      </c>
      <c r="H583" s="5" t="s">
        <v>12</v>
      </c>
    </row>
    <row r="584" ht="24.95" customHeight="1" spans="1:8">
      <c r="A584" s="5">
        <v>582</v>
      </c>
      <c r="B584" s="5" t="s">
        <v>586</v>
      </c>
      <c r="C584" s="5" t="s">
        <v>567</v>
      </c>
      <c r="D584" s="5" t="str">
        <f>"饶小惠"</f>
        <v>饶小惠</v>
      </c>
      <c r="E584" s="5" t="s">
        <v>596</v>
      </c>
      <c r="F584" s="5">
        <v>77</v>
      </c>
      <c r="G584" s="5">
        <v>8</v>
      </c>
      <c r="H584" s="5" t="s">
        <v>12</v>
      </c>
    </row>
    <row r="585" ht="24.95" customHeight="1" spans="1:8">
      <c r="A585" s="5">
        <v>583</v>
      </c>
      <c r="B585" s="5" t="s">
        <v>586</v>
      </c>
      <c r="C585" s="5" t="s">
        <v>567</v>
      </c>
      <c r="D585" s="5" t="str">
        <f>"王晶晶"</f>
        <v>王晶晶</v>
      </c>
      <c r="E585" s="5" t="s">
        <v>597</v>
      </c>
      <c r="F585" s="5">
        <v>77</v>
      </c>
      <c r="G585" s="5">
        <v>8</v>
      </c>
      <c r="H585" s="5" t="s">
        <v>12</v>
      </c>
    </row>
    <row r="586" ht="24.95" customHeight="1" spans="1:8">
      <c r="A586" s="5">
        <v>584</v>
      </c>
      <c r="B586" s="5" t="s">
        <v>586</v>
      </c>
      <c r="C586" s="5" t="s">
        <v>567</v>
      </c>
      <c r="D586" s="5" t="str">
        <f>"郑学妹"</f>
        <v>郑学妹</v>
      </c>
      <c r="E586" s="5" t="s">
        <v>598</v>
      </c>
      <c r="F586" s="5">
        <v>77</v>
      </c>
      <c r="G586" s="5">
        <v>8</v>
      </c>
      <c r="H586" s="5" t="s">
        <v>12</v>
      </c>
    </row>
    <row r="587" ht="24.95" customHeight="1" spans="1:8">
      <c r="A587" s="5">
        <v>585</v>
      </c>
      <c r="B587" s="5" t="s">
        <v>586</v>
      </c>
      <c r="C587" s="5" t="s">
        <v>567</v>
      </c>
      <c r="D587" s="5" t="str">
        <f>"李艳颖"</f>
        <v>李艳颖</v>
      </c>
      <c r="E587" s="5" t="s">
        <v>599</v>
      </c>
      <c r="F587" s="5">
        <v>76</v>
      </c>
      <c r="G587" s="5">
        <v>13</v>
      </c>
      <c r="H587" s="5" t="s">
        <v>12</v>
      </c>
    </row>
    <row r="588" ht="24.95" customHeight="1" spans="1:8">
      <c r="A588" s="5">
        <v>586</v>
      </c>
      <c r="B588" s="5" t="s">
        <v>586</v>
      </c>
      <c r="C588" s="5" t="s">
        <v>567</v>
      </c>
      <c r="D588" s="5" t="str">
        <f>"黄雨欣"</f>
        <v>黄雨欣</v>
      </c>
      <c r="E588" s="5" t="s">
        <v>600</v>
      </c>
      <c r="F588" s="5">
        <v>76</v>
      </c>
      <c r="G588" s="5">
        <v>13</v>
      </c>
      <c r="H588" s="5" t="s">
        <v>12</v>
      </c>
    </row>
    <row r="589" ht="24.95" customHeight="1" spans="1:8">
      <c r="A589" s="5">
        <v>587</v>
      </c>
      <c r="B589" s="5" t="s">
        <v>586</v>
      </c>
      <c r="C589" s="5" t="s">
        <v>567</v>
      </c>
      <c r="D589" s="5" t="str">
        <f>"陈舒颖"</f>
        <v>陈舒颖</v>
      </c>
      <c r="E589" s="5" t="s">
        <v>601</v>
      </c>
      <c r="F589" s="5">
        <v>76</v>
      </c>
      <c r="G589" s="5">
        <v>13</v>
      </c>
      <c r="H589" s="5" t="s">
        <v>12</v>
      </c>
    </row>
    <row r="590" ht="24.95" customHeight="1" spans="1:8">
      <c r="A590" s="5">
        <v>588</v>
      </c>
      <c r="B590" s="5" t="s">
        <v>586</v>
      </c>
      <c r="C590" s="5" t="s">
        <v>567</v>
      </c>
      <c r="D590" s="5" t="str">
        <f>"周静静"</f>
        <v>周静静</v>
      </c>
      <c r="E590" s="5" t="s">
        <v>602</v>
      </c>
      <c r="F590" s="5">
        <v>75</v>
      </c>
      <c r="G590" s="5">
        <v>16</v>
      </c>
      <c r="H590" s="5" t="s">
        <v>12</v>
      </c>
    </row>
    <row r="591" ht="24.95" customHeight="1" spans="1:8">
      <c r="A591" s="5">
        <v>589</v>
      </c>
      <c r="B591" s="5" t="s">
        <v>586</v>
      </c>
      <c r="C591" s="5" t="s">
        <v>567</v>
      </c>
      <c r="D591" s="5" t="str">
        <f>"陈玉欢"</f>
        <v>陈玉欢</v>
      </c>
      <c r="E591" s="5" t="s">
        <v>603</v>
      </c>
      <c r="F591" s="5">
        <v>75</v>
      </c>
      <c r="G591" s="5">
        <v>16</v>
      </c>
      <c r="H591" s="5" t="s">
        <v>12</v>
      </c>
    </row>
    <row r="592" ht="24.95" customHeight="1" spans="1:8">
      <c r="A592" s="5">
        <v>590</v>
      </c>
      <c r="B592" s="5" t="s">
        <v>586</v>
      </c>
      <c r="C592" s="5" t="s">
        <v>567</v>
      </c>
      <c r="D592" s="5" t="str">
        <f>"曹玉苗"</f>
        <v>曹玉苗</v>
      </c>
      <c r="E592" s="5" t="s">
        <v>604</v>
      </c>
      <c r="F592" s="5">
        <v>73</v>
      </c>
      <c r="G592" s="5">
        <v>18</v>
      </c>
      <c r="H592" s="5" t="s">
        <v>12</v>
      </c>
    </row>
    <row r="593" ht="24.95" customHeight="1" spans="1:8">
      <c r="A593" s="5">
        <v>591</v>
      </c>
      <c r="B593" s="5" t="s">
        <v>586</v>
      </c>
      <c r="C593" s="5" t="s">
        <v>567</v>
      </c>
      <c r="D593" s="5" t="str">
        <f>"周文芊"</f>
        <v>周文芊</v>
      </c>
      <c r="E593" s="5" t="s">
        <v>605</v>
      </c>
      <c r="F593" s="5">
        <v>72</v>
      </c>
      <c r="G593" s="5">
        <v>19</v>
      </c>
      <c r="H593" s="5"/>
    </row>
    <row r="594" ht="24.95" customHeight="1" spans="1:8">
      <c r="A594" s="5">
        <v>592</v>
      </c>
      <c r="B594" s="5" t="s">
        <v>586</v>
      </c>
      <c r="C594" s="5" t="s">
        <v>567</v>
      </c>
      <c r="D594" s="5" t="str">
        <f>"云雪娟"</f>
        <v>云雪娟</v>
      </c>
      <c r="E594" s="5" t="s">
        <v>606</v>
      </c>
      <c r="F594" s="5">
        <v>71</v>
      </c>
      <c r="G594" s="5">
        <v>20</v>
      </c>
      <c r="H594" s="5"/>
    </row>
    <row r="595" ht="24.95" customHeight="1" spans="1:8">
      <c r="A595" s="5">
        <v>593</v>
      </c>
      <c r="B595" s="5" t="s">
        <v>586</v>
      </c>
      <c r="C595" s="5" t="s">
        <v>567</v>
      </c>
      <c r="D595" s="5" t="str">
        <f>"羊玉娥"</f>
        <v>羊玉娥</v>
      </c>
      <c r="E595" s="5" t="s">
        <v>607</v>
      </c>
      <c r="F595" s="5">
        <v>71</v>
      </c>
      <c r="G595" s="5">
        <v>20</v>
      </c>
      <c r="H595" s="5"/>
    </row>
    <row r="596" ht="24.95" customHeight="1" spans="1:8">
      <c r="A596" s="5">
        <v>594</v>
      </c>
      <c r="B596" s="5" t="s">
        <v>586</v>
      </c>
      <c r="C596" s="5" t="s">
        <v>567</v>
      </c>
      <c r="D596" s="5" t="str">
        <f>"王琪"</f>
        <v>王琪</v>
      </c>
      <c r="E596" s="5" t="s">
        <v>608</v>
      </c>
      <c r="F596" s="5">
        <v>71</v>
      </c>
      <c r="G596" s="5">
        <v>20</v>
      </c>
      <c r="H596" s="5"/>
    </row>
    <row r="597" ht="24.95" customHeight="1" spans="1:8">
      <c r="A597" s="5">
        <v>595</v>
      </c>
      <c r="B597" s="5" t="s">
        <v>586</v>
      </c>
      <c r="C597" s="5" t="s">
        <v>567</v>
      </c>
      <c r="D597" s="5" t="str">
        <f>"郭雪"</f>
        <v>郭雪</v>
      </c>
      <c r="E597" s="5" t="s">
        <v>609</v>
      </c>
      <c r="F597" s="5">
        <v>70</v>
      </c>
      <c r="G597" s="5">
        <v>23</v>
      </c>
      <c r="H597" s="5"/>
    </row>
    <row r="598" ht="24.95" customHeight="1" spans="1:8">
      <c r="A598" s="5">
        <v>596</v>
      </c>
      <c r="B598" s="5" t="s">
        <v>586</v>
      </c>
      <c r="C598" s="5" t="s">
        <v>567</v>
      </c>
      <c r="D598" s="5" t="str">
        <f>"王丽玮"</f>
        <v>王丽玮</v>
      </c>
      <c r="E598" s="5" t="s">
        <v>610</v>
      </c>
      <c r="F598" s="5">
        <v>70</v>
      </c>
      <c r="G598" s="5">
        <v>23</v>
      </c>
      <c r="H598" s="5"/>
    </row>
    <row r="599" ht="24.95" customHeight="1" spans="1:8">
      <c r="A599" s="5">
        <v>597</v>
      </c>
      <c r="B599" s="5" t="s">
        <v>586</v>
      </c>
      <c r="C599" s="5" t="s">
        <v>567</v>
      </c>
      <c r="D599" s="5" t="str">
        <f>"张华"</f>
        <v>张华</v>
      </c>
      <c r="E599" s="5" t="s">
        <v>611</v>
      </c>
      <c r="F599" s="5">
        <v>69</v>
      </c>
      <c r="G599" s="5">
        <v>25</v>
      </c>
      <c r="H599" s="5"/>
    </row>
    <row r="600" ht="24.95" customHeight="1" spans="1:8">
      <c r="A600" s="5">
        <v>598</v>
      </c>
      <c r="B600" s="5" t="s">
        <v>586</v>
      </c>
      <c r="C600" s="5" t="s">
        <v>567</v>
      </c>
      <c r="D600" s="5" t="str">
        <f>"苏定杰"</f>
        <v>苏定杰</v>
      </c>
      <c r="E600" s="5" t="s">
        <v>612</v>
      </c>
      <c r="F600" s="5">
        <v>69</v>
      </c>
      <c r="G600" s="5">
        <v>25</v>
      </c>
      <c r="H600" s="5"/>
    </row>
    <row r="601" ht="24.95" customHeight="1" spans="1:8">
      <c r="A601" s="5">
        <v>599</v>
      </c>
      <c r="B601" s="5" t="s">
        <v>586</v>
      </c>
      <c r="C601" s="5" t="s">
        <v>567</v>
      </c>
      <c r="D601" s="5" t="str">
        <f>"王婷"</f>
        <v>王婷</v>
      </c>
      <c r="E601" s="5" t="s">
        <v>613</v>
      </c>
      <c r="F601" s="5">
        <v>69</v>
      </c>
      <c r="G601" s="5">
        <v>25</v>
      </c>
      <c r="H601" s="5"/>
    </row>
    <row r="602" ht="24.95" customHeight="1" spans="1:8">
      <c r="A602" s="5">
        <v>600</v>
      </c>
      <c r="B602" s="5" t="s">
        <v>586</v>
      </c>
      <c r="C602" s="5" t="s">
        <v>567</v>
      </c>
      <c r="D602" s="5" t="str">
        <f>"黄振智"</f>
        <v>黄振智</v>
      </c>
      <c r="E602" s="5" t="s">
        <v>614</v>
      </c>
      <c r="F602" s="5">
        <v>68</v>
      </c>
      <c r="G602" s="5">
        <v>28</v>
      </c>
      <c r="H602" s="5"/>
    </row>
    <row r="603" ht="24.95" customHeight="1" spans="1:8">
      <c r="A603" s="5">
        <v>601</v>
      </c>
      <c r="B603" s="5" t="s">
        <v>586</v>
      </c>
      <c r="C603" s="5" t="s">
        <v>567</v>
      </c>
      <c r="D603" s="5" t="str">
        <f>"张雪怡"</f>
        <v>张雪怡</v>
      </c>
      <c r="E603" s="5" t="s">
        <v>615</v>
      </c>
      <c r="F603" s="5">
        <v>67</v>
      </c>
      <c r="G603" s="5">
        <v>29</v>
      </c>
      <c r="H603" s="5"/>
    </row>
    <row r="604" ht="24.95" customHeight="1" spans="1:8">
      <c r="A604" s="5">
        <v>602</v>
      </c>
      <c r="B604" s="5" t="s">
        <v>586</v>
      </c>
      <c r="C604" s="5" t="s">
        <v>567</v>
      </c>
      <c r="D604" s="5" t="str">
        <f>"王小玉"</f>
        <v>王小玉</v>
      </c>
      <c r="E604" s="5" t="s">
        <v>616</v>
      </c>
      <c r="F604" s="5">
        <v>63</v>
      </c>
      <c r="G604" s="5">
        <v>30</v>
      </c>
      <c r="H604" s="5"/>
    </row>
    <row r="605" ht="24.95" customHeight="1" spans="1:8">
      <c r="A605" s="5">
        <v>603</v>
      </c>
      <c r="B605" s="5" t="s">
        <v>586</v>
      </c>
      <c r="C605" s="5" t="s">
        <v>567</v>
      </c>
      <c r="D605" s="5" t="str">
        <f>"程群"</f>
        <v>程群</v>
      </c>
      <c r="E605" s="5" t="s">
        <v>617</v>
      </c>
      <c r="F605" s="5">
        <v>63</v>
      </c>
      <c r="G605" s="5">
        <v>30</v>
      </c>
      <c r="H605" s="5"/>
    </row>
    <row r="606" ht="24.95" customHeight="1" spans="1:8">
      <c r="A606" s="5">
        <v>604</v>
      </c>
      <c r="B606" s="5" t="s">
        <v>586</v>
      </c>
      <c r="C606" s="5" t="s">
        <v>567</v>
      </c>
      <c r="D606" s="5" t="str">
        <f>"刘帅晶"</f>
        <v>刘帅晶</v>
      </c>
      <c r="E606" s="5" t="s">
        <v>618</v>
      </c>
      <c r="F606" s="5">
        <v>62</v>
      </c>
      <c r="G606" s="5">
        <v>32</v>
      </c>
      <c r="H606" s="5"/>
    </row>
    <row r="607" ht="24.95" customHeight="1" spans="1:8">
      <c r="A607" s="5">
        <v>605</v>
      </c>
      <c r="B607" s="5" t="s">
        <v>586</v>
      </c>
      <c r="C607" s="5" t="s">
        <v>567</v>
      </c>
      <c r="D607" s="5" t="str">
        <f>"邓明珠"</f>
        <v>邓明珠</v>
      </c>
      <c r="E607" s="5" t="s">
        <v>619</v>
      </c>
      <c r="F607" s="5">
        <v>60</v>
      </c>
      <c r="G607" s="5">
        <v>33</v>
      </c>
      <c r="H607" s="5"/>
    </row>
    <row r="608" ht="24.95" customHeight="1" spans="1:8">
      <c r="A608" s="5">
        <v>606</v>
      </c>
      <c r="B608" s="5" t="s">
        <v>586</v>
      </c>
      <c r="C608" s="5" t="s">
        <v>567</v>
      </c>
      <c r="D608" s="5" t="str">
        <f>"蒙秀文"</f>
        <v>蒙秀文</v>
      </c>
      <c r="E608" s="5" t="s">
        <v>620</v>
      </c>
      <c r="F608" s="5">
        <v>0</v>
      </c>
      <c r="G608" s="5">
        <v>34</v>
      </c>
      <c r="H608" s="5" t="s">
        <v>23</v>
      </c>
    </row>
    <row r="609" ht="24.95" customHeight="1" spans="1:8">
      <c r="A609" s="5">
        <v>607</v>
      </c>
      <c r="B609" s="5" t="s">
        <v>586</v>
      </c>
      <c r="C609" s="5" t="s">
        <v>567</v>
      </c>
      <c r="D609" s="5" t="str">
        <f>"陈金德"</f>
        <v>陈金德</v>
      </c>
      <c r="E609" s="5" t="s">
        <v>621</v>
      </c>
      <c r="F609" s="5">
        <v>0</v>
      </c>
      <c r="G609" s="5">
        <v>34</v>
      </c>
      <c r="H609" s="5" t="s">
        <v>23</v>
      </c>
    </row>
    <row r="610" ht="24.95" customHeight="1" spans="1:8">
      <c r="A610" s="5">
        <v>608</v>
      </c>
      <c r="B610" s="5" t="s">
        <v>586</v>
      </c>
      <c r="C610" s="5" t="s">
        <v>567</v>
      </c>
      <c r="D610" s="5" t="str">
        <f>"符尧丽"</f>
        <v>符尧丽</v>
      </c>
      <c r="E610" s="5" t="s">
        <v>428</v>
      </c>
      <c r="F610" s="5">
        <v>0</v>
      </c>
      <c r="G610" s="5">
        <v>34</v>
      </c>
      <c r="H610" s="5" t="s">
        <v>23</v>
      </c>
    </row>
    <row r="611" ht="24.95" customHeight="1" spans="1:8">
      <c r="A611" s="5">
        <v>609</v>
      </c>
      <c r="B611" s="5" t="s">
        <v>586</v>
      </c>
      <c r="C611" s="5" t="s">
        <v>567</v>
      </c>
      <c r="D611" s="5" t="str">
        <f>"王修明"</f>
        <v>王修明</v>
      </c>
      <c r="E611" s="5" t="s">
        <v>622</v>
      </c>
      <c r="F611" s="5">
        <v>0</v>
      </c>
      <c r="G611" s="5">
        <v>34</v>
      </c>
      <c r="H611" s="5" t="s">
        <v>23</v>
      </c>
    </row>
    <row r="612" ht="24.95" customHeight="1" spans="1:8">
      <c r="A612" s="5">
        <v>610</v>
      </c>
      <c r="B612" s="5" t="s">
        <v>586</v>
      </c>
      <c r="C612" s="5" t="s">
        <v>567</v>
      </c>
      <c r="D612" s="5" t="str">
        <f>"蔡珂琰"</f>
        <v>蔡珂琰</v>
      </c>
      <c r="E612" s="5" t="s">
        <v>623</v>
      </c>
      <c r="F612" s="5">
        <v>0</v>
      </c>
      <c r="G612" s="5">
        <v>34</v>
      </c>
      <c r="H612" s="5" t="s">
        <v>23</v>
      </c>
    </row>
    <row r="613" ht="24.95" customHeight="1" spans="1:8">
      <c r="A613" s="5">
        <v>611</v>
      </c>
      <c r="B613" s="5" t="s">
        <v>586</v>
      </c>
      <c r="C613" s="5" t="s">
        <v>567</v>
      </c>
      <c r="D613" s="5" t="str">
        <f>"李小厦"</f>
        <v>李小厦</v>
      </c>
      <c r="E613" s="5" t="s">
        <v>624</v>
      </c>
      <c r="F613" s="5">
        <v>0</v>
      </c>
      <c r="G613" s="5">
        <v>34</v>
      </c>
      <c r="H613" s="5" t="s">
        <v>23</v>
      </c>
    </row>
    <row r="614" ht="24.95" customHeight="1" spans="1:8">
      <c r="A614" s="5">
        <v>612</v>
      </c>
      <c r="B614" s="5" t="s">
        <v>586</v>
      </c>
      <c r="C614" s="5" t="s">
        <v>567</v>
      </c>
      <c r="D614" s="5" t="str">
        <f>"李希锦"</f>
        <v>李希锦</v>
      </c>
      <c r="E614" s="5" t="s">
        <v>625</v>
      </c>
      <c r="F614" s="5">
        <v>0</v>
      </c>
      <c r="G614" s="5">
        <v>34</v>
      </c>
      <c r="H614" s="5" t="s">
        <v>23</v>
      </c>
    </row>
    <row r="615" ht="24.95" customHeight="1" spans="1:8">
      <c r="A615" s="5">
        <v>613</v>
      </c>
      <c r="B615" s="5" t="s">
        <v>586</v>
      </c>
      <c r="C615" s="5" t="s">
        <v>567</v>
      </c>
      <c r="D615" s="5" t="str">
        <f>"陈青云"</f>
        <v>陈青云</v>
      </c>
      <c r="E615" s="5" t="s">
        <v>626</v>
      </c>
      <c r="F615" s="5">
        <v>0</v>
      </c>
      <c r="G615" s="5">
        <v>34</v>
      </c>
      <c r="H615" s="5" t="s">
        <v>23</v>
      </c>
    </row>
    <row r="616" ht="24.95" customHeight="1" spans="1:8">
      <c r="A616" s="5">
        <v>614</v>
      </c>
      <c r="B616" s="5" t="s">
        <v>586</v>
      </c>
      <c r="C616" s="5" t="s">
        <v>567</v>
      </c>
      <c r="D616" s="5" t="str">
        <f>"袁昊宇"</f>
        <v>袁昊宇</v>
      </c>
      <c r="E616" s="5" t="s">
        <v>627</v>
      </c>
      <c r="F616" s="5">
        <v>0</v>
      </c>
      <c r="G616" s="5">
        <v>34</v>
      </c>
      <c r="H616" s="5" t="s">
        <v>23</v>
      </c>
    </row>
    <row r="617" ht="24.95" customHeight="1" spans="1:8">
      <c r="A617" s="5">
        <v>615</v>
      </c>
      <c r="B617" s="5" t="s">
        <v>586</v>
      </c>
      <c r="C617" s="5" t="s">
        <v>567</v>
      </c>
      <c r="D617" s="5" t="str">
        <f>"陈丽琴"</f>
        <v>陈丽琴</v>
      </c>
      <c r="E617" s="5" t="s">
        <v>628</v>
      </c>
      <c r="F617" s="5">
        <v>0</v>
      </c>
      <c r="G617" s="5">
        <v>34</v>
      </c>
      <c r="H617" s="5" t="s">
        <v>23</v>
      </c>
    </row>
    <row r="618" ht="24.95" customHeight="1" spans="1:8">
      <c r="A618" s="5">
        <v>616</v>
      </c>
      <c r="B618" s="5" t="s">
        <v>629</v>
      </c>
      <c r="C618" s="5" t="s">
        <v>567</v>
      </c>
      <c r="D618" s="5" t="str">
        <f>"邓万丽"</f>
        <v>邓万丽</v>
      </c>
      <c r="E618" s="5" t="s">
        <v>630</v>
      </c>
      <c r="F618" s="5">
        <v>85</v>
      </c>
      <c r="G618" s="5">
        <v>1</v>
      </c>
      <c r="H618" s="5" t="s">
        <v>12</v>
      </c>
    </row>
    <row r="619" ht="24.95" customHeight="1" spans="1:8">
      <c r="A619" s="5">
        <v>617</v>
      </c>
      <c r="B619" s="5" t="s">
        <v>629</v>
      </c>
      <c r="C619" s="5" t="s">
        <v>567</v>
      </c>
      <c r="D619" s="5" t="str">
        <f>"方如咪"</f>
        <v>方如咪</v>
      </c>
      <c r="E619" s="5" t="s">
        <v>631</v>
      </c>
      <c r="F619" s="5">
        <v>82</v>
      </c>
      <c r="G619" s="5">
        <v>2</v>
      </c>
      <c r="H619" s="5" t="s">
        <v>12</v>
      </c>
    </row>
    <row r="620" ht="24.95" customHeight="1" spans="1:8">
      <c r="A620" s="5">
        <v>618</v>
      </c>
      <c r="B620" s="5" t="s">
        <v>629</v>
      </c>
      <c r="C620" s="5" t="s">
        <v>567</v>
      </c>
      <c r="D620" s="5" t="str">
        <f>"卓雨梦"</f>
        <v>卓雨梦</v>
      </c>
      <c r="E620" s="5" t="s">
        <v>18</v>
      </c>
      <c r="F620" s="5">
        <v>80</v>
      </c>
      <c r="G620" s="5">
        <v>3</v>
      </c>
      <c r="H620" s="5" t="s">
        <v>12</v>
      </c>
    </row>
    <row r="621" ht="24.95" customHeight="1" spans="1:8">
      <c r="A621" s="5">
        <v>619</v>
      </c>
      <c r="B621" s="5" t="s">
        <v>629</v>
      </c>
      <c r="C621" s="5" t="s">
        <v>567</v>
      </c>
      <c r="D621" s="5" t="str">
        <f>"李光莹"</f>
        <v>李光莹</v>
      </c>
      <c r="E621" s="5" t="s">
        <v>632</v>
      </c>
      <c r="F621" s="5">
        <v>78</v>
      </c>
      <c r="G621" s="5">
        <v>4</v>
      </c>
      <c r="H621" s="5" t="s">
        <v>12</v>
      </c>
    </row>
    <row r="622" ht="24.95" customHeight="1" spans="1:8">
      <c r="A622" s="5">
        <v>620</v>
      </c>
      <c r="B622" s="5" t="s">
        <v>629</v>
      </c>
      <c r="C622" s="5" t="s">
        <v>567</v>
      </c>
      <c r="D622" s="5" t="str">
        <f>"吴俐"</f>
        <v>吴俐</v>
      </c>
      <c r="E622" s="5" t="s">
        <v>633</v>
      </c>
      <c r="F622" s="5">
        <v>77</v>
      </c>
      <c r="G622" s="5">
        <v>5</v>
      </c>
      <c r="H622" s="5" t="s">
        <v>12</v>
      </c>
    </row>
    <row r="623" ht="24.95" customHeight="1" spans="1:8">
      <c r="A623" s="5">
        <v>621</v>
      </c>
      <c r="B623" s="5" t="s">
        <v>629</v>
      </c>
      <c r="C623" s="5" t="s">
        <v>567</v>
      </c>
      <c r="D623" s="5" t="str">
        <f>"黄庆馨"</f>
        <v>黄庆馨</v>
      </c>
      <c r="E623" s="5" t="s">
        <v>634</v>
      </c>
      <c r="F623" s="5">
        <v>77</v>
      </c>
      <c r="G623" s="5">
        <v>5</v>
      </c>
      <c r="H623" s="5" t="s">
        <v>12</v>
      </c>
    </row>
    <row r="624" ht="24.95" customHeight="1" spans="1:8">
      <c r="A624" s="5">
        <v>622</v>
      </c>
      <c r="B624" s="5" t="s">
        <v>629</v>
      </c>
      <c r="C624" s="5" t="s">
        <v>567</v>
      </c>
      <c r="D624" s="5" t="str">
        <f>"余学文"</f>
        <v>余学文</v>
      </c>
      <c r="E624" s="5" t="s">
        <v>635</v>
      </c>
      <c r="F624" s="5">
        <v>76</v>
      </c>
      <c r="G624" s="5">
        <v>7</v>
      </c>
      <c r="H624" s="5"/>
    </row>
    <row r="625" ht="24.95" customHeight="1" spans="1:8">
      <c r="A625" s="5">
        <v>623</v>
      </c>
      <c r="B625" s="5" t="s">
        <v>629</v>
      </c>
      <c r="C625" s="5" t="s">
        <v>567</v>
      </c>
      <c r="D625" s="5" t="str">
        <f>"陈乐乐"</f>
        <v>陈乐乐</v>
      </c>
      <c r="E625" s="5" t="s">
        <v>636</v>
      </c>
      <c r="F625" s="5">
        <v>76</v>
      </c>
      <c r="G625" s="5">
        <v>7</v>
      </c>
      <c r="H625" s="5"/>
    </row>
    <row r="626" ht="24.95" customHeight="1" spans="1:8">
      <c r="A626" s="5">
        <v>624</v>
      </c>
      <c r="B626" s="5" t="s">
        <v>629</v>
      </c>
      <c r="C626" s="5" t="s">
        <v>567</v>
      </c>
      <c r="D626" s="5" t="str">
        <f>"邝文蔚"</f>
        <v>邝文蔚</v>
      </c>
      <c r="E626" s="5" t="s">
        <v>637</v>
      </c>
      <c r="F626" s="5">
        <v>76</v>
      </c>
      <c r="G626" s="5">
        <v>7</v>
      </c>
      <c r="H626" s="5"/>
    </row>
    <row r="627" ht="24.95" customHeight="1" spans="1:8">
      <c r="A627" s="5">
        <v>625</v>
      </c>
      <c r="B627" s="5" t="s">
        <v>629</v>
      </c>
      <c r="C627" s="5" t="s">
        <v>567</v>
      </c>
      <c r="D627" s="5" t="str">
        <f>"余蕙妍"</f>
        <v>余蕙妍</v>
      </c>
      <c r="E627" s="5" t="s">
        <v>638</v>
      </c>
      <c r="F627" s="5">
        <v>76</v>
      </c>
      <c r="G627" s="5">
        <v>7</v>
      </c>
      <c r="H627" s="5"/>
    </row>
    <row r="628" ht="24.95" customHeight="1" spans="1:8">
      <c r="A628" s="5">
        <v>626</v>
      </c>
      <c r="B628" s="5" t="s">
        <v>629</v>
      </c>
      <c r="C628" s="5" t="s">
        <v>567</v>
      </c>
      <c r="D628" s="5" t="str">
        <f>"黄烨坤"</f>
        <v>黄烨坤</v>
      </c>
      <c r="E628" s="5" t="s">
        <v>639</v>
      </c>
      <c r="F628" s="5">
        <v>76</v>
      </c>
      <c r="G628" s="5">
        <v>7</v>
      </c>
      <c r="H628" s="5"/>
    </row>
    <row r="629" ht="24.95" customHeight="1" spans="1:8">
      <c r="A629" s="5">
        <v>627</v>
      </c>
      <c r="B629" s="5" t="s">
        <v>629</v>
      </c>
      <c r="C629" s="5" t="s">
        <v>567</v>
      </c>
      <c r="D629" s="5" t="str">
        <f>"朱心月"</f>
        <v>朱心月</v>
      </c>
      <c r="E629" s="5" t="s">
        <v>640</v>
      </c>
      <c r="F629" s="5">
        <v>74</v>
      </c>
      <c r="G629" s="5">
        <v>12</v>
      </c>
      <c r="H629" s="5"/>
    </row>
    <row r="630" ht="24.95" customHeight="1" spans="1:8">
      <c r="A630" s="5">
        <v>628</v>
      </c>
      <c r="B630" s="5" t="s">
        <v>629</v>
      </c>
      <c r="C630" s="5" t="s">
        <v>567</v>
      </c>
      <c r="D630" s="5" t="str">
        <f>"王海棠"</f>
        <v>王海棠</v>
      </c>
      <c r="E630" s="5" t="s">
        <v>641</v>
      </c>
      <c r="F630" s="5">
        <v>74</v>
      </c>
      <c r="G630" s="5">
        <v>12</v>
      </c>
      <c r="H630" s="5"/>
    </row>
    <row r="631" ht="24.95" customHeight="1" spans="1:8">
      <c r="A631" s="5">
        <v>629</v>
      </c>
      <c r="B631" s="5" t="s">
        <v>629</v>
      </c>
      <c r="C631" s="5" t="s">
        <v>567</v>
      </c>
      <c r="D631" s="5" t="str">
        <f>"陈琦琦"</f>
        <v>陈琦琦</v>
      </c>
      <c r="E631" s="5" t="s">
        <v>642</v>
      </c>
      <c r="F631" s="5">
        <v>74</v>
      </c>
      <c r="G631" s="5">
        <v>12</v>
      </c>
      <c r="H631" s="5"/>
    </row>
    <row r="632" ht="24.95" customHeight="1" spans="1:8">
      <c r="A632" s="5">
        <v>630</v>
      </c>
      <c r="B632" s="5" t="s">
        <v>629</v>
      </c>
      <c r="C632" s="5" t="s">
        <v>567</v>
      </c>
      <c r="D632" s="5" t="str">
        <f>"王艺雯"</f>
        <v>王艺雯</v>
      </c>
      <c r="E632" s="5" t="s">
        <v>190</v>
      </c>
      <c r="F632" s="5">
        <v>74</v>
      </c>
      <c r="G632" s="5">
        <v>12</v>
      </c>
      <c r="H632" s="5"/>
    </row>
    <row r="633" ht="24.95" customHeight="1" spans="1:8">
      <c r="A633" s="5">
        <v>631</v>
      </c>
      <c r="B633" s="5" t="s">
        <v>629</v>
      </c>
      <c r="C633" s="5" t="s">
        <v>567</v>
      </c>
      <c r="D633" s="5" t="str">
        <f>"李梓睿"</f>
        <v>李梓睿</v>
      </c>
      <c r="E633" s="5" t="s">
        <v>643</v>
      </c>
      <c r="F633" s="5">
        <v>74</v>
      </c>
      <c r="G633" s="5">
        <v>12</v>
      </c>
      <c r="H633" s="5"/>
    </row>
    <row r="634" ht="24.95" customHeight="1" spans="1:8">
      <c r="A634" s="5">
        <v>632</v>
      </c>
      <c r="B634" s="5" t="s">
        <v>629</v>
      </c>
      <c r="C634" s="5" t="s">
        <v>567</v>
      </c>
      <c r="D634" s="5" t="str">
        <f>"吴婉婷"</f>
        <v>吴婉婷</v>
      </c>
      <c r="E634" s="5" t="s">
        <v>644</v>
      </c>
      <c r="F634" s="5">
        <v>73</v>
      </c>
      <c r="G634" s="5">
        <v>17</v>
      </c>
      <c r="H634" s="5"/>
    </row>
    <row r="635" ht="24.95" customHeight="1" spans="1:8">
      <c r="A635" s="5">
        <v>633</v>
      </c>
      <c r="B635" s="5" t="s">
        <v>629</v>
      </c>
      <c r="C635" s="5" t="s">
        <v>567</v>
      </c>
      <c r="D635" s="5" t="str">
        <f>"王丽雯"</f>
        <v>王丽雯</v>
      </c>
      <c r="E635" s="5" t="s">
        <v>645</v>
      </c>
      <c r="F635" s="5">
        <v>72</v>
      </c>
      <c r="G635" s="5">
        <v>18</v>
      </c>
      <c r="H635" s="5"/>
    </row>
    <row r="636" ht="24.95" customHeight="1" spans="1:8">
      <c r="A636" s="5">
        <v>634</v>
      </c>
      <c r="B636" s="5" t="s">
        <v>629</v>
      </c>
      <c r="C636" s="5" t="s">
        <v>567</v>
      </c>
      <c r="D636" s="5" t="str">
        <f>"苏新"</f>
        <v>苏新</v>
      </c>
      <c r="E636" s="5" t="s">
        <v>646</v>
      </c>
      <c r="F636" s="5">
        <v>71</v>
      </c>
      <c r="G636" s="5">
        <v>19</v>
      </c>
      <c r="H636" s="5"/>
    </row>
    <row r="637" ht="24.95" customHeight="1" spans="1:8">
      <c r="A637" s="5">
        <v>635</v>
      </c>
      <c r="B637" s="5" t="s">
        <v>629</v>
      </c>
      <c r="C637" s="5" t="s">
        <v>567</v>
      </c>
      <c r="D637" s="5" t="str">
        <f>"董柠柠"</f>
        <v>董柠柠</v>
      </c>
      <c r="E637" s="5" t="s">
        <v>647</v>
      </c>
      <c r="F637" s="5">
        <v>71</v>
      </c>
      <c r="G637" s="5">
        <v>19</v>
      </c>
      <c r="H637" s="5"/>
    </row>
    <row r="638" ht="24.95" customHeight="1" spans="1:8">
      <c r="A638" s="5">
        <v>636</v>
      </c>
      <c r="B638" s="5" t="s">
        <v>629</v>
      </c>
      <c r="C638" s="5" t="s">
        <v>567</v>
      </c>
      <c r="D638" s="5" t="str">
        <f>"林琳"</f>
        <v>林琳</v>
      </c>
      <c r="E638" s="5" t="s">
        <v>648</v>
      </c>
      <c r="F638" s="5">
        <v>71</v>
      </c>
      <c r="G638" s="5">
        <v>19</v>
      </c>
      <c r="H638" s="5"/>
    </row>
    <row r="639" ht="24.95" customHeight="1" spans="1:8">
      <c r="A639" s="5">
        <v>637</v>
      </c>
      <c r="B639" s="5" t="s">
        <v>629</v>
      </c>
      <c r="C639" s="5" t="s">
        <v>567</v>
      </c>
      <c r="D639" s="5" t="str">
        <f>"郑有强"</f>
        <v>郑有强</v>
      </c>
      <c r="E639" s="5" t="s">
        <v>649</v>
      </c>
      <c r="F639" s="5">
        <v>70</v>
      </c>
      <c r="G639" s="5">
        <v>22</v>
      </c>
      <c r="H639" s="5"/>
    </row>
    <row r="640" ht="24.95" customHeight="1" spans="1:8">
      <c r="A640" s="5">
        <v>638</v>
      </c>
      <c r="B640" s="5" t="s">
        <v>629</v>
      </c>
      <c r="C640" s="5" t="s">
        <v>567</v>
      </c>
      <c r="D640" s="5" t="str">
        <f>"杨丹"</f>
        <v>杨丹</v>
      </c>
      <c r="E640" s="5" t="s">
        <v>650</v>
      </c>
      <c r="F640" s="5">
        <v>69</v>
      </c>
      <c r="G640" s="5">
        <v>23</v>
      </c>
      <c r="H640" s="5"/>
    </row>
    <row r="641" ht="24.95" customHeight="1" spans="1:8">
      <c r="A641" s="5">
        <v>639</v>
      </c>
      <c r="B641" s="5" t="s">
        <v>629</v>
      </c>
      <c r="C641" s="5" t="s">
        <v>567</v>
      </c>
      <c r="D641" s="5" t="str">
        <f>"郑宏"</f>
        <v>郑宏</v>
      </c>
      <c r="E641" s="5" t="s">
        <v>651</v>
      </c>
      <c r="F641" s="5">
        <v>68</v>
      </c>
      <c r="G641" s="5">
        <v>24</v>
      </c>
      <c r="H641" s="5"/>
    </row>
    <row r="642" ht="24.95" customHeight="1" spans="1:8">
      <c r="A642" s="5">
        <v>640</v>
      </c>
      <c r="B642" s="5" t="s">
        <v>629</v>
      </c>
      <c r="C642" s="5" t="s">
        <v>567</v>
      </c>
      <c r="D642" s="5" t="str">
        <f>"刘佳佳"</f>
        <v>刘佳佳</v>
      </c>
      <c r="E642" s="5" t="s">
        <v>652</v>
      </c>
      <c r="F642" s="5">
        <v>60</v>
      </c>
      <c r="G642" s="5">
        <v>25</v>
      </c>
      <c r="H642" s="5"/>
    </row>
    <row r="643" ht="24.95" customHeight="1" spans="1:8">
      <c r="A643" s="5">
        <v>641</v>
      </c>
      <c r="B643" s="5" t="s">
        <v>629</v>
      </c>
      <c r="C643" s="5" t="s">
        <v>567</v>
      </c>
      <c r="D643" s="5" t="str">
        <f>"刘雅兰"</f>
        <v>刘雅兰</v>
      </c>
      <c r="E643" s="5" t="s">
        <v>653</v>
      </c>
      <c r="F643" s="5">
        <v>60</v>
      </c>
      <c r="G643" s="5">
        <v>25</v>
      </c>
      <c r="H643" s="5"/>
    </row>
    <row r="644" ht="24.95" customHeight="1" spans="1:8">
      <c r="A644" s="5">
        <v>642</v>
      </c>
      <c r="B644" s="5" t="s">
        <v>629</v>
      </c>
      <c r="C644" s="5" t="s">
        <v>567</v>
      </c>
      <c r="D644" s="5" t="str">
        <f>"房婷宜"</f>
        <v>房婷宜</v>
      </c>
      <c r="E644" s="5" t="s">
        <v>654</v>
      </c>
      <c r="F644" s="5">
        <v>50</v>
      </c>
      <c r="G644" s="5">
        <v>27</v>
      </c>
      <c r="H644" s="5" t="s">
        <v>53</v>
      </c>
    </row>
    <row r="645" ht="24.95" customHeight="1" spans="1:8">
      <c r="A645" s="5">
        <v>643</v>
      </c>
      <c r="B645" s="5" t="s">
        <v>629</v>
      </c>
      <c r="C645" s="5" t="s">
        <v>567</v>
      </c>
      <c r="D645" s="5" t="str">
        <f>"陈婷"</f>
        <v>陈婷</v>
      </c>
      <c r="E645" s="5" t="s">
        <v>655</v>
      </c>
      <c r="F645" s="5">
        <v>0</v>
      </c>
      <c r="G645" s="5">
        <v>28</v>
      </c>
      <c r="H645" s="5" t="s">
        <v>23</v>
      </c>
    </row>
    <row r="646" ht="24.95" customHeight="1" spans="1:8">
      <c r="A646" s="5">
        <v>644</v>
      </c>
      <c r="B646" s="5" t="s">
        <v>629</v>
      </c>
      <c r="C646" s="5" t="s">
        <v>567</v>
      </c>
      <c r="D646" s="5" t="str">
        <f>"陈虹好"</f>
        <v>陈虹好</v>
      </c>
      <c r="E646" s="5" t="s">
        <v>656</v>
      </c>
      <c r="F646" s="5">
        <v>0</v>
      </c>
      <c r="G646" s="5">
        <v>28</v>
      </c>
      <c r="H646" s="5" t="s">
        <v>23</v>
      </c>
    </row>
    <row r="647" ht="24.95" customHeight="1" spans="1:8">
      <c r="A647" s="5">
        <v>645</v>
      </c>
      <c r="B647" s="5" t="s">
        <v>629</v>
      </c>
      <c r="C647" s="5" t="s">
        <v>567</v>
      </c>
      <c r="D647" s="5" t="str">
        <f>"许露好"</f>
        <v>许露好</v>
      </c>
      <c r="E647" s="5" t="s">
        <v>657</v>
      </c>
      <c r="F647" s="5">
        <v>0</v>
      </c>
      <c r="G647" s="5">
        <v>28</v>
      </c>
      <c r="H647" s="5" t="s">
        <v>23</v>
      </c>
    </row>
    <row r="648" ht="24.95" customHeight="1" spans="1:8">
      <c r="A648" s="5">
        <v>646</v>
      </c>
      <c r="B648" s="5" t="s">
        <v>629</v>
      </c>
      <c r="C648" s="5" t="s">
        <v>567</v>
      </c>
      <c r="D648" s="5" t="str">
        <f>"郭柳杏"</f>
        <v>郭柳杏</v>
      </c>
      <c r="E648" s="5" t="s">
        <v>658</v>
      </c>
      <c r="F648" s="5">
        <v>0</v>
      </c>
      <c r="G648" s="5">
        <v>28</v>
      </c>
      <c r="H648" s="5" t="s">
        <v>23</v>
      </c>
    </row>
    <row r="649" ht="24.95" customHeight="1" spans="1:8">
      <c r="A649" s="5">
        <v>647</v>
      </c>
      <c r="B649" s="5" t="s">
        <v>629</v>
      </c>
      <c r="C649" s="5" t="s">
        <v>567</v>
      </c>
      <c r="D649" s="5" t="str">
        <f>"陈小艺"</f>
        <v>陈小艺</v>
      </c>
      <c r="E649" s="5" t="s">
        <v>659</v>
      </c>
      <c r="F649" s="5">
        <v>0</v>
      </c>
      <c r="G649" s="5">
        <v>28</v>
      </c>
      <c r="H649" s="5" t="s">
        <v>23</v>
      </c>
    </row>
    <row r="650" ht="24.95" customHeight="1" spans="1:8">
      <c r="A650" s="5">
        <v>648</v>
      </c>
      <c r="B650" s="5" t="s">
        <v>629</v>
      </c>
      <c r="C650" s="5" t="s">
        <v>567</v>
      </c>
      <c r="D650" s="5" t="str">
        <f>"李海莲"</f>
        <v>李海莲</v>
      </c>
      <c r="E650" s="5" t="s">
        <v>660</v>
      </c>
      <c r="F650" s="5">
        <v>0</v>
      </c>
      <c r="G650" s="5">
        <v>28</v>
      </c>
      <c r="H650" s="5" t="s">
        <v>23</v>
      </c>
    </row>
    <row r="651" ht="24.95" customHeight="1" spans="1:8">
      <c r="A651" s="5">
        <v>649</v>
      </c>
      <c r="B651" s="5" t="s">
        <v>661</v>
      </c>
      <c r="C651" s="5" t="s">
        <v>567</v>
      </c>
      <c r="D651" s="5" t="str">
        <f>"朱立臣"</f>
        <v>朱立臣</v>
      </c>
      <c r="E651" s="5" t="s">
        <v>662</v>
      </c>
      <c r="F651" s="5">
        <v>85</v>
      </c>
      <c r="G651" s="5">
        <v>1</v>
      </c>
      <c r="H651" s="5" t="s">
        <v>12</v>
      </c>
    </row>
    <row r="652" ht="24.95" customHeight="1" spans="1:8">
      <c r="A652" s="5">
        <v>650</v>
      </c>
      <c r="B652" s="5" t="s">
        <v>661</v>
      </c>
      <c r="C652" s="5" t="s">
        <v>567</v>
      </c>
      <c r="D652" s="5" t="str">
        <f>"巨高峰"</f>
        <v>巨高峰</v>
      </c>
      <c r="E652" s="5" t="s">
        <v>663</v>
      </c>
      <c r="F652" s="5">
        <v>84</v>
      </c>
      <c r="G652" s="5">
        <v>2</v>
      </c>
      <c r="H652" s="5" t="s">
        <v>12</v>
      </c>
    </row>
    <row r="653" ht="24.95" customHeight="1" spans="1:8">
      <c r="A653" s="5">
        <v>651</v>
      </c>
      <c r="B653" s="5" t="s">
        <v>661</v>
      </c>
      <c r="C653" s="5" t="s">
        <v>567</v>
      </c>
      <c r="D653" s="5" t="str">
        <f>"贺媚"</f>
        <v>贺媚</v>
      </c>
      <c r="E653" s="5" t="s">
        <v>664</v>
      </c>
      <c r="F653" s="5">
        <v>81</v>
      </c>
      <c r="G653" s="5">
        <v>3</v>
      </c>
      <c r="H653" s="5" t="s">
        <v>12</v>
      </c>
    </row>
    <row r="654" ht="24.95" customHeight="1" spans="1:8">
      <c r="A654" s="5">
        <v>652</v>
      </c>
      <c r="B654" s="5" t="s">
        <v>661</v>
      </c>
      <c r="C654" s="5" t="s">
        <v>567</v>
      </c>
      <c r="D654" s="5" t="str">
        <f>"赵航"</f>
        <v>赵航</v>
      </c>
      <c r="E654" s="5" t="s">
        <v>665</v>
      </c>
      <c r="F654" s="5">
        <v>77</v>
      </c>
      <c r="G654" s="5">
        <v>4</v>
      </c>
      <c r="H654" s="5" t="s">
        <v>12</v>
      </c>
    </row>
    <row r="655" ht="24.95" customHeight="1" spans="1:8">
      <c r="A655" s="5">
        <v>653</v>
      </c>
      <c r="B655" s="5" t="s">
        <v>661</v>
      </c>
      <c r="C655" s="5" t="s">
        <v>567</v>
      </c>
      <c r="D655" s="5" t="str">
        <f>"丁兰冠"</f>
        <v>丁兰冠</v>
      </c>
      <c r="E655" s="5" t="s">
        <v>666</v>
      </c>
      <c r="F655" s="5">
        <v>70</v>
      </c>
      <c r="G655" s="5">
        <v>5</v>
      </c>
      <c r="H655" s="5" t="s">
        <v>12</v>
      </c>
    </row>
    <row r="656" ht="24.95" customHeight="1" spans="1:8">
      <c r="A656" s="5">
        <v>654</v>
      </c>
      <c r="B656" s="5" t="s">
        <v>661</v>
      </c>
      <c r="C656" s="5" t="s">
        <v>567</v>
      </c>
      <c r="D656" s="5" t="str">
        <f>"徐巧"</f>
        <v>徐巧</v>
      </c>
      <c r="E656" s="5" t="s">
        <v>667</v>
      </c>
      <c r="F656" s="5">
        <v>62</v>
      </c>
      <c r="G656" s="5">
        <v>6</v>
      </c>
      <c r="H656" s="5" t="s">
        <v>12</v>
      </c>
    </row>
    <row r="657" ht="24.95" customHeight="1" spans="1:8">
      <c r="A657" s="5">
        <v>655</v>
      </c>
      <c r="B657" s="5" t="s">
        <v>661</v>
      </c>
      <c r="C657" s="5" t="s">
        <v>567</v>
      </c>
      <c r="D657" s="5" t="str">
        <f>"董晴"</f>
        <v>董晴</v>
      </c>
      <c r="E657" s="5" t="s">
        <v>668</v>
      </c>
      <c r="F657" s="5">
        <v>0</v>
      </c>
      <c r="G657" s="5">
        <v>7</v>
      </c>
      <c r="H657" s="5" t="s">
        <v>23</v>
      </c>
    </row>
    <row r="658" ht="24.95" customHeight="1" spans="1:8">
      <c r="A658" s="5">
        <v>656</v>
      </c>
      <c r="B658" s="5" t="s">
        <v>669</v>
      </c>
      <c r="C658" s="5" t="s">
        <v>567</v>
      </c>
      <c r="D658" s="5" t="str">
        <f>"谭佐莉"</f>
        <v>谭佐莉</v>
      </c>
      <c r="E658" s="5" t="s">
        <v>670</v>
      </c>
      <c r="F658" s="5">
        <v>86</v>
      </c>
      <c r="G658" s="5">
        <v>1</v>
      </c>
      <c r="H658" s="5" t="s">
        <v>12</v>
      </c>
    </row>
    <row r="659" ht="24.95" customHeight="1" spans="1:8">
      <c r="A659" s="5">
        <v>657</v>
      </c>
      <c r="B659" s="5" t="s">
        <v>669</v>
      </c>
      <c r="C659" s="5" t="s">
        <v>567</v>
      </c>
      <c r="D659" s="5" t="str">
        <f>"冼芳莹"</f>
        <v>冼芳莹</v>
      </c>
      <c r="E659" s="5" t="s">
        <v>671</v>
      </c>
      <c r="F659" s="5">
        <v>83</v>
      </c>
      <c r="G659" s="5">
        <v>2</v>
      </c>
      <c r="H659" s="5" t="s">
        <v>12</v>
      </c>
    </row>
    <row r="660" ht="24.95" customHeight="1" spans="1:8">
      <c r="A660" s="5">
        <v>658</v>
      </c>
      <c r="B660" s="5" t="s">
        <v>669</v>
      </c>
      <c r="C660" s="5" t="s">
        <v>567</v>
      </c>
      <c r="D660" s="5" t="str">
        <f>"江咏玫"</f>
        <v>江咏玫</v>
      </c>
      <c r="E660" s="5" t="s">
        <v>672</v>
      </c>
      <c r="F660" s="5">
        <v>83</v>
      </c>
      <c r="G660" s="5">
        <v>2</v>
      </c>
      <c r="H660" s="5" t="s">
        <v>12</v>
      </c>
    </row>
    <row r="661" ht="24.95" customHeight="1" spans="1:8">
      <c r="A661" s="5">
        <v>659</v>
      </c>
      <c r="B661" s="5" t="s">
        <v>669</v>
      </c>
      <c r="C661" s="5" t="s">
        <v>567</v>
      </c>
      <c r="D661" s="5" t="str">
        <f>"苑亚杰"</f>
        <v>苑亚杰</v>
      </c>
      <c r="E661" s="5" t="s">
        <v>673</v>
      </c>
      <c r="F661" s="5">
        <v>81</v>
      </c>
      <c r="G661" s="5">
        <v>4</v>
      </c>
      <c r="H661" s="5" t="s">
        <v>12</v>
      </c>
    </row>
    <row r="662" ht="24.95" customHeight="1" spans="1:8">
      <c r="A662" s="5">
        <v>660</v>
      </c>
      <c r="B662" s="5" t="s">
        <v>669</v>
      </c>
      <c r="C662" s="5" t="s">
        <v>567</v>
      </c>
      <c r="D662" s="5" t="str">
        <f>"陈成燕"</f>
        <v>陈成燕</v>
      </c>
      <c r="E662" s="5" t="s">
        <v>674</v>
      </c>
      <c r="F662" s="5">
        <v>81</v>
      </c>
      <c r="G662" s="5">
        <v>4</v>
      </c>
      <c r="H662" s="5" t="s">
        <v>12</v>
      </c>
    </row>
    <row r="663" ht="24.95" customHeight="1" spans="1:8">
      <c r="A663" s="5">
        <v>661</v>
      </c>
      <c r="B663" s="5" t="s">
        <v>669</v>
      </c>
      <c r="C663" s="5" t="s">
        <v>567</v>
      </c>
      <c r="D663" s="5" t="str">
        <f>"叶心意"</f>
        <v>叶心意</v>
      </c>
      <c r="E663" s="5" t="s">
        <v>675</v>
      </c>
      <c r="F663" s="5">
        <v>78</v>
      </c>
      <c r="G663" s="5">
        <v>6</v>
      </c>
      <c r="H663" s="5" t="s">
        <v>12</v>
      </c>
    </row>
    <row r="664" ht="24.95" customHeight="1" spans="1:8">
      <c r="A664" s="5">
        <v>662</v>
      </c>
      <c r="B664" s="5" t="s">
        <v>669</v>
      </c>
      <c r="C664" s="5" t="s">
        <v>567</v>
      </c>
      <c r="D664" s="5" t="str">
        <f>"孙蓉"</f>
        <v>孙蓉</v>
      </c>
      <c r="E664" s="5" t="s">
        <v>676</v>
      </c>
      <c r="F664" s="5">
        <v>78</v>
      </c>
      <c r="G664" s="5">
        <v>6</v>
      </c>
      <c r="H664" s="5" t="s">
        <v>12</v>
      </c>
    </row>
    <row r="665" ht="24.95" customHeight="1" spans="1:8">
      <c r="A665" s="5">
        <v>663</v>
      </c>
      <c r="B665" s="5" t="s">
        <v>669</v>
      </c>
      <c r="C665" s="5" t="s">
        <v>567</v>
      </c>
      <c r="D665" s="5" t="str">
        <f>"李萌"</f>
        <v>李萌</v>
      </c>
      <c r="E665" s="5" t="s">
        <v>677</v>
      </c>
      <c r="F665" s="5">
        <v>78</v>
      </c>
      <c r="G665" s="5">
        <v>6</v>
      </c>
      <c r="H665" s="5" t="s">
        <v>12</v>
      </c>
    </row>
    <row r="666" ht="24.95" customHeight="1" spans="1:8">
      <c r="A666" s="5">
        <v>664</v>
      </c>
      <c r="B666" s="5" t="s">
        <v>669</v>
      </c>
      <c r="C666" s="5" t="s">
        <v>567</v>
      </c>
      <c r="D666" s="5" t="str">
        <f>"谢菲"</f>
        <v>谢菲</v>
      </c>
      <c r="E666" s="5" t="s">
        <v>678</v>
      </c>
      <c r="F666" s="5">
        <v>77</v>
      </c>
      <c r="G666" s="5">
        <v>9</v>
      </c>
      <c r="H666" s="5" t="s">
        <v>12</v>
      </c>
    </row>
    <row r="667" ht="24.95" customHeight="1" spans="1:8">
      <c r="A667" s="5">
        <v>665</v>
      </c>
      <c r="B667" s="5" t="s">
        <v>669</v>
      </c>
      <c r="C667" s="5" t="s">
        <v>567</v>
      </c>
      <c r="D667" s="5" t="str">
        <f>"林明媚"</f>
        <v>林明媚</v>
      </c>
      <c r="E667" s="5" t="s">
        <v>679</v>
      </c>
      <c r="F667" s="5">
        <v>76</v>
      </c>
      <c r="G667" s="5">
        <v>10</v>
      </c>
      <c r="H667" s="5" t="s">
        <v>12</v>
      </c>
    </row>
    <row r="668" ht="24.95" customHeight="1" spans="1:8">
      <c r="A668" s="5">
        <v>666</v>
      </c>
      <c r="B668" s="5" t="s">
        <v>669</v>
      </c>
      <c r="C668" s="5" t="s">
        <v>567</v>
      </c>
      <c r="D668" s="5" t="str">
        <f>"吴能"</f>
        <v>吴能</v>
      </c>
      <c r="E668" s="5" t="s">
        <v>680</v>
      </c>
      <c r="F668" s="5">
        <v>76</v>
      </c>
      <c r="G668" s="5">
        <v>10</v>
      </c>
      <c r="H668" s="5" t="s">
        <v>12</v>
      </c>
    </row>
    <row r="669" ht="24.95" customHeight="1" spans="1:8">
      <c r="A669" s="5">
        <v>667</v>
      </c>
      <c r="B669" s="5" t="s">
        <v>669</v>
      </c>
      <c r="C669" s="5" t="s">
        <v>567</v>
      </c>
      <c r="D669" s="5" t="str">
        <f>"李美妃"</f>
        <v>李美妃</v>
      </c>
      <c r="E669" s="5" t="s">
        <v>681</v>
      </c>
      <c r="F669" s="5">
        <v>76</v>
      </c>
      <c r="G669" s="5">
        <v>10</v>
      </c>
      <c r="H669" s="5" t="s">
        <v>12</v>
      </c>
    </row>
    <row r="670" ht="24.95" customHeight="1" spans="1:8">
      <c r="A670" s="5">
        <v>668</v>
      </c>
      <c r="B670" s="5" t="s">
        <v>669</v>
      </c>
      <c r="C670" s="5" t="s">
        <v>567</v>
      </c>
      <c r="D670" s="5" t="str">
        <f>"何华桃"</f>
        <v>何华桃</v>
      </c>
      <c r="E670" s="5" t="s">
        <v>682</v>
      </c>
      <c r="F670" s="5">
        <v>76</v>
      </c>
      <c r="G670" s="5">
        <v>10</v>
      </c>
      <c r="H670" s="5" t="s">
        <v>12</v>
      </c>
    </row>
    <row r="671" ht="24.95" customHeight="1" spans="1:8">
      <c r="A671" s="5">
        <v>669</v>
      </c>
      <c r="B671" s="5" t="s">
        <v>669</v>
      </c>
      <c r="C671" s="5" t="s">
        <v>567</v>
      </c>
      <c r="D671" s="5" t="str">
        <f>"黄良涛"</f>
        <v>黄良涛</v>
      </c>
      <c r="E671" s="5" t="s">
        <v>683</v>
      </c>
      <c r="F671" s="5">
        <v>76</v>
      </c>
      <c r="G671" s="5">
        <v>10</v>
      </c>
      <c r="H671" s="5" t="s">
        <v>12</v>
      </c>
    </row>
    <row r="672" ht="24.95" customHeight="1" spans="1:8">
      <c r="A672" s="5">
        <v>670</v>
      </c>
      <c r="B672" s="5" t="s">
        <v>669</v>
      </c>
      <c r="C672" s="5" t="s">
        <v>567</v>
      </c>
      <c r="D672" s="5" t="str">
        <f>"王丹"</f>
        <v>王丹</v>
      </c>
      <c r="E672" s="5" t="s">
        <v>684</v>
      </c>
      <c r="F672" s="5">
        <v>75</v>
      </c>
      <c r="G672" s="5">
        <v>15</v>
      </c>
      <c r="H672" s="5"/>
    </row>
    <row r="673" ht="24.95" customHeight="1" spans="1:8">
      <c r="A673" s="5">
        <v>671</v>
      </c>
      <c r="B673" s="5" t="s">
        <v>669</v>
      </c>
      <c r="C673" s="5" t="s">
        <v>567</v>
      </c>
      <c r="D673" s="5" t="str">
        <f>"黄兆娟"</f>
        <v>黄兆娟</v>
      </c>
      <c r="E673" s="5" t="s">
        <v>685</v>
      </c>
      <c r="F673" s="5">
        <v>75</v>
      </c>
      <c r="G673" s="5">
        <v>15</v>
      </c>
      <c r="H673" s="5"/>
    </row>
    <row r="674" ht="24.95" customHeight="1" spans="1:8">
      <c r="A674" s="5">
        <v>672</v>
      </c>
      <c r="B674" s="5" t="s">
        <v>669</v>
      </c>
      <c r="C674" s="5" t="s">
        <v>567</v>
      </c>
      <c r="D674" s="5" t="str">
        <f>"翁晓虹"</f>
        <v>翁晓虹</v>
      </c>
      <c r="E674" s="5" t="s">
        <v>686</v>
      </c>
      <c r="F674" s="5">
        <v>75</v>
      </c>
      <c r="G674" s="5">
        <v>15</v>
      </c>
      <c r="H674" s="5"/>
    </row>
    <row r="675" ht="24.95" customHeight="1" spans="1:8">
      <c r="A675" s="5">
        <v>673</v>
      </c>
      <c r="B675" s="5" t="s">
        <v>669</v>
      </c>
      <c r="C675" s="5" t="s">
        <v>567</v>
      </c>
      <c r="D675" s="5" t="str">
        <f>"许丽雅"</f>
        <v>许丽雅</v>
      </c>
      <c r="E675" s="5" t="s">
        <v>687</v>
      </c>
      <c r="F675" s="5">
        <v>75</v>
      </c>
      <c r="G675" s="5">
        <v>15</v>
      </c>
      <c r="H675" s="5"/>
    </row>
    <row r="676" ht="24.95" customHeight="1" spans="1:8">
      <c r="A676" s="5">
        <v>674</v>
      </c>
      <c r="B676" s="5" t="s">
        <v>669</v>
      </c>
      <c r="C676" s="5" t="s">
        <v>567</v>
      </c>
      <c r="D676" s="5" t="str">
        <f>"刘婧"</f>
        <v>刘婧</v>
      </c>
      <c r="E676" s="5" t="s">
        <v>688</v>
      </c>
      <c r="F676" s="5">
        <v>75</v>
      </c>
      <c r="G676" s="5">
        <v>15</v>
      </c>
      <c r="H676" s="5"/>
    </row>
    <row r="677" ht="24.95" customHeight="1" spans="1:8">
      <c r="A677" s="5">
        <v>675</v>
      </c>
      <c r="B677" s="5" t="s">
        <v>669</v>
      </c>
      <c r="C677" s="5" t="s">
        <v>567</v>
      </c>
      <c r="D677" s="5" t="str">
        <f>"符小英"</f>
        <v>符小英</v>
      </c>
      <c r="E677" s="5" t="s">
        <v>689</v>
      </c>
      <c r="F677" s="5">
        <v>74</v>
      </c>
      <c r="G677" s="5">
        <v>20</v>
      </c>
      <c r="H677" s="5"/>
    </row>
    <row r="678" ht="24.95" customHeight="1" spans="1:8">
      <c r="A678" s="5">
        <v>676</v>
      </c>
      <c r="B678" s="5" t="s">
        <v>669</v>
      </c>
      <c r="C678" s="5" t="s">
        <v>567</v>
      </c>
      <c r="D678" s="5" t="str">
        <f>"林成梁"</f>
        <v>林成梁</v>
      </c>
      <c r="E678" s="5" t="s">
        <v>690</v>
      </c>
      <c r="F678" s="5">
        <v>74</v>
      </c>
      <c r="G678" s="5">
        <v>20</v>
      </c>
      <c r="H678" s="5"/>
    </row>
    <row r="679" ht="24.95" customHeight="1" spans="1:8">
      <c r="A679" s="5">
        <v>677</v>
      </c>
      <c r="B679" s="5" t="s">
        <v>669</v>
      </c>
      <c r="C679" s="5" t="s">
        <v>567</v>
      </c>
      <c r="D679" s="5" t="str">
        <f>"黄民钰"</f>
        <v>黄民钰</v>
      </c>
      <c r="E679" s="5" t="s">
        <v>691</v>
      </c>
      <c r="F679" s="5">
        <v>74</v>
      </c>
      <c r="G679" s="5">
        <v>20</v>
      </c>
      <c r="H679" s="5"/>
    </row>
    <row r="680" ht="24.95" customHeight="1" spans="1:8">
      <c r="A680" s="5">
        <v>678</v>
      </c>
      <c r="B680" s="5" t="s">
        <v>669</v>
      </c>
      <c r="C680" s="5" t="s">
        <v>567</v>
      </c>
      <c r="D680" s="5" t="str">
        <f>"韩富畴"</f>
        <v>韩富畴</v>
      </c>
      <c r="E680" s="5" t="s">
        <v>264</v>
      </c>
      <c r="F680" s="5">
        <v>73</v>
      </c>
      <c r="G680" s="5">
        <v>23</v>
      </c>
      <c r="H680" s="5"/>
    </row>
    <row r="681" ht="24.95" customHeight="1" spans="1:8">
      <c r="A681" s="5">
        <v>679</v>
      </c>
      <c r="B681" s="5" t="s">
        <v>669</v>
      </c>
      <c r="C681" s="5" t="s">
        <v>567</v>
      </c>
      <c r="D681" s="5" t="str">
        <f>"王荣"</f>
        <v>王荣</v>
      </c>
      <c r="E681" s="5" t="s">
        <v>692</v>
      </c>
      <c r="F681" s="5">
        <v>73</v>
      </c>
      <c r="G681" s="5">
        <v>23</v>
      </c>
      <c r="H681" s="5"/>
    </row>
    <row r="682" ht="24.95" customHeight="1" spans="1:8">
      <c r="A682" s="5">
        <v>680</v>
      </c>
      <c r="B682" s="5" t="s">
        <v>669</v>
      </c>
      <c r="C682" s="5" t="s">
        <v>567</v>
      </c>
      <c r="D682" s="5" t="str">
        <f>"符桂铃"</f>
        <v>符桂铃</v>
      </c>
      <c r="E682" s="5" t="s">
        <v>693</v>
      </c>
      <c r="F682" s="5">
        <v>73</v>
      </c>
      <c r="G682" s="5">
        <v>23</v>
      </c>
      <c r="H682" s="5"/>
    </row>
    <row r="683" ht="24.95" customHeight="1" spans="1:8">
      <c r="A683" s="5">
        <v>681</v>
      </c>
      <c r="B683" s="5" t="s">
        <v>669</v>
      </c>
      <c r="C683" s="5" t="s">
        <v>567</v>
      </c>
      <c r="D683" s="5" t="str">
        <f>"王蛟"</f>
        <v>王蛟</v>
      </c>
      <c r="E683" s="5" t="s">
        <v>694</v>
      </c>
      <c r="F683" s="5">
        <v>72</v>
      </c>
      <c r="G683" s="5">
        <v>26</v>
      </c>
      <c r="H683" s="5"/>
    </row>
    <row r="684" ht="24.95" customHeight="1" spans="1:8">
      <c r="A684" s="5">
        <v>682</v>
      </c>
      <c r="B684" s="5" t="s">
        <v>669</v>
      </c>
      <c r="C684" s="5" t="s">
        <v>567</v>
      </c>
      <c r="D684" s="5" t="str">
        <f>"钱慧"</f>
        <v>钱慧</v>
      </c>
      <c r="E684" s="5" t="s">
        <v>695</v>
      </c>
      <c r="F684" s="5">
        <v>72</v>
      </c>
      <c r="G684" s="5">
        <v>26</v>
      </c>
      <c r="H684" s="5"/>
    </row>
    <row r="685" ht="24.95" customHeight="1" spans="1:8">
      <c r="A685" s="5">
        <v>683</v>
      </c>
      <c r="B685" s="5" t="s">
        <v>669</v>
      </c>
      <c r="C685" s="5" t="s">
        <v>567</v>
      </c>
      <c r="D685" s="5" t="str">
        <f>"张勇宁"</f>
        <v>张勇宁</v>
      </c>
      <c r="E685" s="5" t="s">
        <v>696</v>
      </c>
      <c r="F685" s="5">
        <v>72</v>
      </c>
      <c r="G685" s="5">
        <v>26</v>
      </c>
      <c r="H685" s="5"/>
    </row>
    <row r="686" ht="24.95" customHeight="1" spans="1:8">
      <c r="A686" s="5">
        <v>684</v>
      </c>
      <c r="B686" s="5" t="s">
        <v>669</v>
      </c>
      <c r="C686" s="5" t="s">
        <v>567</v>
      </c>
      <c r="D686" s="5" t="str">
        <f>"王慧茹"</f>
        <v>王慧茹</v>
      </c>
      <c r="E686" s="5" t="s">
        <v>697</v>
      </c>
      <c r="F686" s="5">
        <v>71</v>
      </c>
      <c r="G686" s="5">
        <v>29</v>
      </c>
      <c r="H686" s="5"/>
    </row>
    <row r="687" ht="24.95" customHeight="1" spans="1:8">
      <c r="A687" s="5">
        <v>685</v>
      </c>
      <c r="B687" s="5" t="s">
        <v>669</v>
      </c>
      <c r="C687" s="5" t="s">
        <v>567</v>
      </c>
      <c r="D687" s="5" t="str">
        <f>"林佳佳"</f>
        <v>林佳佳</v>
      </c>
      <c r="E687" s="5" t="s">
        <v>698</v>
      </c>
      <c r="F687" s="5">
        <v>69</v>
      </c>
      <c r="G687" s="5">
        <v>30</v>
      </c>
      <c r="H687" s="5"/>
    </row>
    <row r="688" ht="24.95" customHeight="1" spans="1:8">
      <c r="A688" s="5">
        <v>686</v>
      </c>
      <c r="B688" s="5" t="s">
        <v>669</v>
      </c>
      <c r="C688" s="5" t="s">
        <v>567</v>
      </c>
      <c r="D688" s="5" t="str">
        <f>"吴文娜"</f>
        <v>吴文娜</v>
      </c>
      <c r="E688" s="5" t="s">
        <v>697</v>
      </c>
      <c r="F688" s="5">
        <v>69</v>
      </c>
      <c r="G688" s="5">
        <v>30</v>
      </c>
      <c r="H688" s="5"/>
    </row>
    <row r="689" ht="24.95" customHeight="1" spans="1:8">
      <c r="A689" s="5">
        <v>687</v>
      </c>
      <c r="B689" s="5" t="s">
        <v>669</v>
      </c>
      <c r="C689" s="5" t="s">
        <v>567</v>
      </c>
      <c r="D689" s="5" t="str">
        <f>"张民鲜"</f>
        <v>张民鲜</v>
      </c>
      <c r="E689" s="5" t="s">
        <v>699</v>
      </c>
      <c r="F689" s="5">
        <v>69</v>
      </c>
      <c r="G689" s="5">
        <v>30</v>
      </c>
      <c r="H689" s="5"/>
    </row>
    <row r="690" ht="24.95" customHeight="1" spans="1:8">
      <c r="A690" s="5">
        <v>688</v>
      </c>
      <c r="B690" s="5" t="s">
        <v>669</v>
      </c>
      <c r="C690" s="5" t="s">
        <v>567</v>
      </c>
      <c r="D690" s="5" t="str">
        <f>"何和堂"</f>
        <v>何和堂</v>
      </c>
      <c r="E690" s="5" t="s">
        <v>700</v>
      </c>
      <c r="F690" s="5">
        <v>69</v>
      </c>
      <c r="G690" s="5">
        <v>30</v>
      </c>
      <c r="H690" s="5"/>
    </row>
    <row r="691" ht="24.95" customHeight="1" spans="1:8">
      <c r="A691" s="5">
        <v>689</v>
      </c>
      <c r="B691" s="5" t="s">
        <v>669</v>
      </c>
      <c r="C691" s="5" t="s">
        <v>567</v>
      </c>
      <c r="D691" s="5" t="str">
        <f>"李开浩"</f>
        <v>李开浩</v>
      </c>
      <c r="E691" s="5" t="s">
        <v>701</v>
      </c>
      <c r="F691" s="5">
        <v>68</v>
      </c>
      <c r="G691" s="5">
        <v>34</v>
      </c>
      <c r="H691" s="5"/>
    </row>
    <row r="692" ht="24.95" customHeight="1" spans="1:8">
      <c r="A692" s="5">
        <v>690</v>
      </c>
      <c r="B692" s="5" t="s">
        <v>669</v>
      </c>
      <c r="C692" s="5" t="s">
        <v>567</v>
      </c>
      <c r="D692" s="5" t="str">
        <f>"张熙健"</f>
        <v>张熙健</v>
      </c>
      <c r="E692" s="5" t="s">
        <v>702</v>
      </c>
      <c r="F692" s="5">
        <v>67</v>
      </c>
      <c r="G692" s="5">
        <v>35</v>
      </c>
      <c r="H692" s="5"/>
    </row>
    <row r="693" ht="24.95" customHeight="1" spans="1:8">
      <c r="A693" s="5">
        <v>691</v>
      </c>
      <c r="B693" s="5" t="s">
        <v>669</v>
      </c>
      <c r="C693" s="5" t="s">
        <v>567</v>
      </c>
      <c r="D693" s="5" t="str">
        <f>"林冰"</f>
        <v>林冰</v>
      </c>
      <c r="E693" s="5" t="s">
        <v>703</v>
      </c>
      <c r="F693" s="5">
        <v>67</v>
      </c>
      <c r="G693" s="5">
        <v>35</v>
      </c>
      <c r="H693" s="5"/>
    </row>
    <row r="694" ht="24.95" customHeight="1" spans="1:8">
      <c r="A694" s="5">
        <v>692</v>
      </c>
      <c r="B694" s="5" t="s">
        <v>669</v>
      </c>
      <c r="C694" s="5" t="s">
        <v>567</v>
      </c>
      <c r="D694" s="5" t="str">
        <f>"王平勇"</f>
        <v>王平勇</v>
      </c>
      <c r="E694" s="5" t="s">
        <v>704</v>
      </c>
      <c r="F694" s="5">
        <v>67</v>
      </c>
      <c r="G694" s="5">
        <v>35</v>
      </c>
      <c r="H694" s="5"/>
    </row>
    <row r="695" ht="24.95" customHeight="1" spans="1:8">
      <c r="A695" s="5">
        <v>693</v>
      </c>
      <c r="B695" s="5" t="s">
        <v>669</v>
      </c>
      <c r="C695" s="5" t="s">
        <v>567</v>
      </c>
      <c r="D695" s="5" t="str">
        <f>"吴崇玉"</f>
        <v>吴崇玉</v>
      </c>
      <c r="E695" s="5" t="s">
        <v>705</v>
      </c>
      <c r="F695" s="5">
        <v>66</v>
      </c>
      <c r="G695" s="5">
        <v>38</v>
      </c>
      <c r="H695" s="5"/>
    </row>
    <row r="696" ht="24.95" customHeight="1" spans="1:8">
      <c r="A696" s="5">
        <v>694</v>
      </c>
      <c r="B696" s="5" t="s">
        <v>669</v>
      </c>
      <c r="C696" s="5" t="s">
        <v>567</v>
      </c>
      <c r="D696" s="5" t="str">
        <f>"张芯"</f>
        <v>张芯</v>
      </c>
      <c r="E696" s="5" t="s">
        <v>706</v>
      </c>
      <c r="F696" s="5">
        <v>65</v>
      </c>
      <c r="G696" s="5">
        <v>39</v>
      </c>
      <c r="H696" s="5"/>
    </row>
    <row r="697" ht="24.95" customHeight="1" spans="1:8">
      <c r="A697" s="5">
        <v>695</v>
      </c>
      <c r="B697" s="5" t="s">
        <v>669</v>
      </c>
      <c r="C697" s="5" t="s">
        <v>567</v>
      </c>
      <c r="D697" s="5" t="str">
        <f>"陈小芸"</f>
        <v>陈小芸</v>
      </c>
      <c r="E697" s="5" t="s">
        <v>707</v>
      </c>
      <c r="F697" s="5">
        <v>65</v>
      </c>
      <c r="G697" s="5">
        <v>39</v>
      </c>
      <c r="H697" s="5"/>
    </row>
    <row r="698" ht="24.95" customHeight="1" spans="1:8">
      <c r="A698" s="5">
        <v>696</v>
      </c>
      <c r="B698" s="5" t="s">
        <v>669</v>
      </c>
      <c r="C698" s="5" t="s">
        <v>567</v>
      </c>
      <c r="D698" s="5" t="str">
        <f>"吴冰冰"</f>
        <v>吴冰冰</v>
      </c>
      <c r="E698" s="5" t="s">
        <v>708</v>
      </c>
      <c r="F698" s="5">
        <v>64</v>
      </c>
      <c r="G698" s="5">
        <v>41</v>
      </c>
      <c r="H698" s="5"/>
    </row>
    <row r="699" ht="24.95" customHeight="1" spans="1:8">
      <c r="A699" s="5">
        <v>697</v>
      </c>
      <c r="B699" s="5" t="s">
        <v>669</v>
      </c>
      <c r="C699" s="5" t="s">
        <v>567</v>
      </c>
      <c r="D699" s="5" t="str">
        <f>"罗蓓 "</f>
        <v>罗蓓 </v>
      </c>
      <c r="E699" s="5" t="s">
        <v>709</v>
      </c>
      <c r="F699" s="5">
        <v>0</v>
      </c>
      <c r="G699" s="5">
        <v>42</v>
      </c>
      <c r="H699" s="5" t="s">
        <v>23</v>
      </c>
    </row>
    <row r="700" ht="24.95" customHeight="1" spans="1:8">
      <c r="A700" s="5">
        <v>698</v>
      </c>
      <c r="B700" s="5" t="s">
        <v>669</v>
      </c>
      <c r="C700" s="5" t="s">
        <v>567</v>
      </c>
      <c r="D700" s="5" t="str">
        <f>"周银红"</f>
        <v>周银红</v>
      </c>
      <c r="E700" s="5" t="s">
        <v>710</v>
      </c>
      <c r="F700" s="5">
        <v>0</v>
      </c>
      <c r="G700" s="5">
        <v>42</v>
      </c>
      <c r="H700" s="5" t="s">
        <v>23</v>
      </c>
    </row>
    <row r="701" ht="24.95" customHeight="1" spans="1:8">
      <c r="A701" s="5">
        <v>699</v>
      </c>
      <c r="B701" s="5" t="s">
        <v>669</v>
      </c>
      <c r="C701" s="5" t="s">
        <v>567</v>
      </c>
      <c r="D701" s="5" t="str">
        <f>"陈小翠"</f>
        <v>陈小翠</v>
      </c>
      <c r="E701" s="5" t="s">
        <v>711</v>
      </c>
      <c r="F701" s="5">
        <v>0</v>
      </c>
      <c r="G701" s="5">
        <v>42</v>
      </c>
      <c r="H701" s="5" t="s">
        <v>23</v>
      </c>
    </row>
    <row r="702" ht="24.95" customHeight="1" spans="1:8">
      <c r="A702" s="5">
        <v>700</v>
      </c>
      <c r="B702" s="5" t="s">
        <v>669</v>
      </c>
      <c r="C702" s="5" t="s">
        <v>567</v>
      </c>
      <c r="D702" s="5" t="str">
        <f>"吴冬仪"</f>
        <v>吴冬仪</v>
      </c>
      <c r="E702" s="5" t="s">
        <v>712</v>
      </c>
      <c r="F702" s="5">
        <v>0</v>
      </c>
      <c r="G702" s="5">
        <v>42</v>
      </c>
      <c r="H702" s="5" t="s">
        <v>23</v>
      </c>
    </row>
    <row r="703" ht="24.95" customHeight="1" spans="1:8">
      <c r="A703" s="5">
        <v>701</v>
      </c>
      <c r="B703" s="5" t="s">
        <v>669</v>
      </c>
      <c r="C703" s="5" t="s">
        <v>567</v>
      </c>
      <c r="D703" s="5" t="str">
        <f>"吴纾维"</f>
        <v>吴纾维</v>
      </c>
      <c r="E703" s="5" t="s">
        <v>713</v>
      </c>
      <c r="F703" s="5">
        <v>0</v>
      </c>
      <c r="G703" s="5">
        <v>42</v>
      </c>
      <c r="H703" s="5" t="s">
        <v>23</v>
      </c>
    </row>
    <row r="704" ht="24.95" customHeight="1" spans="1:8">
      <c r="A704" s="5">
        <v>702</v>
      </c>
      <c r="B704" s="5" t="s">
        <v>669</v>
      </c>
      <c r="C704" s="5" t="s">
        <v>567</v>
      </c>
      <c r="D704" s="5" t="str">
        <f>"张子珍"</f>
        <v>张子珍</v>
      </c>
      <c r="E704" s="5" t="s">
        <v>315</v>
      </c>
      <c r="F704" s="5">
        <v>0</v>
      </c>
      <c r="G704" s="5">
        <v>42</v>
      </c>
      <c r="H704" s="5" t="s">
        <v>23</v>
      </c>
    </row>
    <row r="705" ht="24.95" customHeight="1" spans="1:8">
      <c r="A705" s="5">
        <v>703</v>
      </c>
      <c r="B705" s="5" t="s">
        <v>714</v>
      </c>
      <c r="C705" s="5" t="s">
        <v>567</v>
      </c>
      <c r="D705" s="5" t="str">
        <f>"乔雅童"</f>
        <v>乔雅童</v>
      </c>
      <c r="E705" s="5" t="s">
        <v>715</v>
      </c>
      <c r="F705" s="5">
        <v>86</v>
      </c>
      <c r="G705" s="5">
        <v>1</v>
      </c>
      <c r="H705" s="5" t="s">
        <v>12</v>
      </c>
    </row>
    <row r="706" ht="24.95" customHeight="1" spans="1:8">
      <c r="A706" s="5">
        <v>704</v>
      </c>
      <c r="B706" s="5" t="s">
        <v>714</v>
      </c>
      <c r="C706" s="5" t="s">
        <v>567</v>
      </c>
      <c r="D706" s="5" t="str">
        <f>"孔祥运"</f>
        <v>孔祥运</v>
      </c>
      <c r="E706" s="5" t="s">
        <v>716</v>
      </c>
      <c r="F706" s="5">
        <v>82</v>
      </c>
      <c r="G706" s="5">
        <v>2</v>
      </c>
      <c r="H706" s="5" t="s">
        <v>12</v>
      </c>
    </row>
    <row r="707" ht="24.95" customHeight="1" spans="1:8">
      <c r="A707" s="5">
        <v>705</v>
      </c>
      <c r="B707" s="5" t="s">
        <v>714</v>
      </c>
      <c r="C707" s="5" t="s">
        <v>567</v>
      </c>
      <c r="D707" s="5" t="str">
        <f>"余鑫华"</f>
        <v>余鑫华</v>
      </c>
      <c r="E707" s="5" t="s">
        <v>717</v>
      </c>
      <c r="F707" s="5">
        <v>80</v>
      </c>
      <c r="G707" s="5">
        <v>3</v>
      </c>
      <c r="H707" s="5" t="s">
        <v>12</v>
      </c>
    </row>
    <row r="708" ht="24.95" customHeight="1" spans="1:8">
      <c r="A708" s="5">
        <v>706</v>
      </c>
      <c r="B708" s="5" t="s">
        <v>714</v>
      </c>
      <c r="C708" s="5" t="s">
        <v>567</v>
      </c>
      <c r="D708" s="5" t="str">
        <f>"刘东升"</f>
        <v>刘东升</v>
      </c>
      <c r="E708" s="5" t="s">
        <v>718</v>
      </c>
      <c r="F708" s="5">
        <v>80</v>
      </c>
      <c r="G708" s="5">
        <v>3</v>
      </c>
      <c r="H708" s="5" t="s">
        <v>12</v>
      </c>
    </row>
    <row r="709" ht="24.95" customHeight="1" spans="1:8">
      <c r="A709" s="5">
        <v>707</v>
      </c>
      <c r="B709" s="5" t="s">
        <v>714</v>
      </c>
      <c r="C709" s="5" t="s">
        <v>567</v>
      </c>
      <c r="D709" s="5" t="str">
        <f>"李泽楠"</f>
        <v>李泽楠</v>
      </c>
      <c r="E709" s="5" t="s">
        <v>719</v>
      </c>
      <c r="F709" s="5">
        <v>79</v>
      </c>
      <c r="G709" s="5">
        <v>5</v>
      </c>
      <c r="H709" s="5" t="s">
        <v>12</v>
      </c>
    </row>
    <row r="710" ht="24.95" customHeight="1" spans="1:8">
      <c r="A710" s="5">
        <v>708</v>
      </c>
      <c r="B710" s="5" t="s">
        <v>714</v>
      </c>
      <c r="C710" s="5" t="s">
        <v>567</v>
      </c>
      <c r="D710" s="5" t="str">
        <f>"何儿"</f>
        <v>何儿</v>
      </c>
      <c r="E710" s="5" t="s">
        <v>720</v>
      </c>
      <c r="F710" s="5">
        <v>77</v>
      </c>
      <c r="G710" s="5">
        <v>6</v>
      </c>
      <c r="H710" s="5" t="s">
        <v>12</v>
      </c>
    </row>
    <row r="711" ht="24.95" customHeight="1" spans="1:8">
      <c r="A711" s="5">
        <v>709</v>
      </c>
      <c r="B711" s="5" t="s">
        <v>714</v>
      </c>
      <c r="C711" s="5" t="s">
        <v>567</v>
      </c>
      <c r="D711" s="5" t="str">
        <f>"吴跃"</f>
        <v>吴跃</v>
      </c>
      <c r="E711" s="5" t="s">
        <v>721</v>
      </c>
      <c r="F711" s="5">
        <v>77</v>
      </c>
      <c r="G711" s="5">
        <v>6</v>
      </c>
      <c r="H711" s="5" t="s">
        <v>12</v>
      </c>
    </row>
    <row r="712" ht="24.95" customHeight="1" spans="1:8">
      <c r="A712" s="5">
        <v>710</v>
      </c>
      <c r="B712" s="5" t="s">
        <v>714</v>
      </c>
      <c r="C712" s="5" t="s">
        <v>567</v>
      </c>
      <c r="D712" s="5" t="str">
        <f>"顾颖"</f>
        <v>顾颖</v>
      </c>
      <c r="E712" s="5" t="s">
        <v>722</v>
      </c>
      <c r="F712" s="5">
        <v>76</v>
      </c>
      <c r="G712" s="5">
        <v>8</v>
      </c>
      <c r="H712" s="5" t="s">
        <v>12</v>
      </c>
    </row>
    <row r="713" ht="24.95" customHeight="1" spans="1:8">
      <c r="A713" s="5">
        <v>711</v>
      </c>
      <c r="B713" s="5" t="s">
        <v>714</v>
      </c>
      <c r="C713" s="5" t="s">
        <v>567</v>
      </c>
      <c r="D713" s="5" t="str">
        <f>"陈小艳"</f>
        <v>陈小艳</v>
      </c>
      <c r="E713" s="5" t="s">
        <v>723</v>
      </c>
      <c r="F713" s="5">
        <v>75</v>
      </c>
      <c r="G713" s="5">
        <v>9</v>
      </c>
      <c r="H713" s="5" t="s">
        <v>12</v>
      </c>
    </row>
    <row r="714" ht="24.95" customHeight="1" spans="1:8">
      <c r="A714" s="5">
        <v>712</v>
      </c>
      <c r="B714" s="5" t="s">
        <v>714</v>
      </c>
      <c r="C714" s="5" t="s">
        <v>567</v>
      </c>
      <c r="D714" s="5" t="str">
        <f>"李琳阳"</f>
        <v>李琳阳</v>
      </c>
      <c r="E714" s="5" t="s">
        <v>724</v>
      </c>
      <c r="F714" s="5">
        <v>74</v>
      </c>
      <c r="G714" s="5">
        <v>10</v>
      </c>
      <c r="H714" s="5" t="s">
        <v>12</v>
      </c>
    </row>
    <row r="715" ht="24.95" customHeight="1" spans="1:8">
      <c r="A715" s="5">
        <v>713</v>
      </c>
      <c r="B715" s="5" t="s">
        <v>714</v>
      </c>
      <c r="C715" s="5" t="s">
        <v>567</v>
      </c>
      <c r="D715" s="5" t="str">
        <f>"林子淮"</f>
        <v>林子淮</v>
      </c>
      <c r="E715" s="5" t="s">
        <v>725</v>
      </c>
      <c r="F715" s="5">
        <v>73</v>
      </c>
      <c r="G715" s="5">
        <v>11</v>
      </c>
      <c r="H715" s="5" t="s">
        <v>12</v>
      </c>
    </row>
    <row r="716" ht="24.95" customHeight="1" spans="1:8">
      <c r="A716" s="5">
        <v>714</v>
      </c>
      <c r="B716" s="5" t="s">
        <v>714</v>
      </c>
      <c r="C716" s="5" t="s">
        <v>567</v>
      </c>
      <c r="D716" s="5" t="str">
        <f>"李依瑾"</f>
        <v>李依瑾</v>
      </c>
      <c r="E716" s="5" t="s">
        <v>726</v>
      </c>
      <c r="F716" s="5">
        <v>73</v>
      </c>
      <c r="G716" s="5">
        <v>11</v>
      </c>
      <c r="H716" s="5" t="s">
        <v>12</v>
      </c>
    </row>
    <row r="717" ht="24.95" customHeight="1" spans="1:8">
      <c r="A717" s="5">
        <v>715</v>
      </c>
      <c r="B717" s="5" t="s">
        <v>714</v>
      </c>
      <c r="C717" s="5" t="s">
        <v>567</v>
      </c>
      <c r="D717" s="5" t="str">
        <f>"侯辰霏"</f>
        <v>侯辰霏</v>
      </c>
      <c r="E717" s="5" t="s">
        <v>727</v>
      </c>
      <c r="F717" s="5">
        <v>73</v>
      </c>
      <c r="G717" s="5">
        <v>11</v>
      </c>
      <c r="H717" s="5" t="s">
        <v>12</v>
      </c>
    </row>
    <row r="718" ht="24.95" customHeight="1" spans="1:8">
      <c r="A718" s="5">
        <v>716</v>
      </c>
      <c r="B718" s="5" t="s">
        <v>714</v>
      </c>
      <c r="C718" s="5" t="s">
        <v>567</v>
      </c>
      <c r="D718" s="5" t="str">
        <f>"余倩"</f>
        <v>余倩</v>
      </c>
      <c r="E718" s="5" t="s">
        <v>728</v>
      </c>
      <c r="F718" s="5">
        <v>72</v>
      </c>
      <c r="G718" s="5">
        <v>14</v>
      </c>
      <c r="H718" s="5" t="s">
        <v>12</v>
      </c>
    </row>
    <row r="719" ht="24.95" customHeight="1" spans="1:8">
      <c r="A719" s="5">
        <v>717</v>
      </c>
      <c r="B719" s="5" t="s">
        <v>714</v>
      </c>
      <c r="C719" s="5" t="s">
        <v>567</v>
      </c>
      <c r="D719" s="5" t="str">
        <f>"刘红霞"</f>
        <v>刘红霞</v>
      </c>
      <c r="E719" s="5" t="s">
        <v>729</v>
      </c>
      <c r="F719" s="5">
        <v>71</v>
      </c>
      <c r="G719" s="5">
        <v>15</v>
      </c>
      <c r="H719" s="5" t="s">
        <v>12</v>
      </c>
    </row>
    <row r="720" ht="24.95" customHeight="1" spans="1:8">
      <c r="A720" s="5">
        <v>718</v>
      </c>
      <c r="B720" s="5" t="s">
        <v>714</v>
      </c>
      <c r="C720" s="5" t="s">
        <v>567</v>
      </c>
      <c r="D720" s="5" t="str">
        <f>"谢叶慧"</f>
        <v>谢叶慧</v>
      </c>
      <c r="E720" s="5" t="s">
        <v>730</v>
      </c>
      <c r="F720" s="5">
        <v>71</v>
      </c>
      <c r="G720" s="5">
        <v>15</v>
      </c>
      <c r="H720" s="5" t="s">
        <v>12</v>
      </c>
    </row>
    <row r="721" ht="24.95" customHeight="1" spans="1:8">
      <c r="A721" s="5">
        <v>719</v>
      </c>
      <c r="B721" s="5" t="s">
        <v>714</v>
      </c>
      <c r="C721" s="5" t="s">
        <v>567</v>
      </c>
      <c r="D721" s="5" t="str">
        <f>"吴小苇"</f>
        <v>吴小苇</v>
      </c>
      <c r="E721" s="5" t="s">
        <v>131</v>
      </c>
      <c r="F721" s="5">
        <v>71</v>
      </c>
      <c r="G721" s="5">
        <v>15</v>
      </c>
      <c r="H721" s="5" t="s">
        <v>12</v>
      </c>
    </row>
    <row r="722" ht="24.95" customHeight="1" spans="1:8">
      <c r="A722" s="5">
        <v>720</v>
      </c>
      <c r="B722" s="5" t="s">
        <v>714</v>
      </c>
      <c r="C722" s="5" t="s">
        <v>567</v>
      </c>
      <c r="D722" s="5" t="str">
        <f>"李洵"</f>
        <v>李洵</v>
      </c>
      <c r="E722" s="5" t="s">
        <v>731</v>
      </c>
      <c r="F722" s="5">
        <v>71</v>
      </c>
      <c r="G722" s="5">
        <v>15</v>
      </c>
      <c r="H722" s="5" t="s">
        <v>12</v>
      </c>
    </row>
    <row r="723" ht="24.95" customHeight="1" spans="1:8">
      <c r="A723" s="5">
        <v>721</v>
      </c>
      <c r="B723" s="5" t="s">
        <v>714</v>
      </c>
      <c r="C723" s="5" t="s">
        <v>567</v>
      </c>
      <c r="D723" s="5" t="str">
        <f>"陈思羽"</f>
        <v>陈思羽</v>
      </c>
      <c r="E723" s="5" t="s">
        <v>732</v>
      </c>
      <c r="F723" s="5">
        <v>71</v>
      </c>
      <c r="G723" s="5">
        <v>15</v>
      </c>
      <c r="H723" s="5" t="s">
        <v>12</v>
      </c>
    </row>
    <row r="724" ht="24.95" customHeight="1" spans="1:8">
      <c r="A724" s="5">
        <v>722</v>
      </c>
      <c r="B724" s="5" t="s">
        <v>714</v>
      </c>
      <c r="C724" s="5" t="s">
        <v>567</v>
      </c>
      <c r="D724" s="5" t="str">
        <f>"陈名杨"</f>
        <v>陈名杨</v>
      </c>
      <c r="E724" s="5" t="s">
        <v>733</v>
      </c>
      <c r="F724" s="5">
        <v>71</v>
      </c>
      <c r="G724" s="5">
        <v>15</v>
      </c>
      <c r="H724" s="5" t="s">
        <v>12</v>
      </c>
    </row>
    <row r="725" ht="24.95" customHeight="1" spans="1:8">
      <c r="A725" s="5">
        <v>723</v>
      </c>
      <c r="B725" s="5" t="s">
        <v>714</v>
      </c>
      <c r="C725" s="5" t="s">
        <v>567</v>
      </c>
      <c r="D725" s="5" t="str">
        <f>"邓江灵"</f>
        <v>邓江灵</v>
      </c>
      <c r="E725" s="5" t="s">
        <v>734</v>
      </c>
      <c r="F725" s="5">
        <v>70</v>
      </c>
      <c r="G725" s="5">
        <v>21</v>
      </c>
      <c r="H725" s="5" t="s">
        <v>12</v>
      </c>
    </row>
    <row r="726" ht="24.95" customHeight="1" spans="1:8">
      <c r="A726" s="5">
        <v>724</v>
      </c>
      <c r="B726" s="5" t="s">
        <v>714</v>
      </c>
      <c r="C726" s="5" t="s">
        <v>567</v>
      </c>
      <c r="D726" s="5" t="str">
        <f>"邢文雅"</f>
        <v>邢文雅</v>
      </c>
      <c r="E726" s="5" t="s">
        <v>735</v>
      </c>
      <c r="F726" s="5">
        <v>70</v>
      </c>
      <c r="G726" s="5">
        <v>21</v>
      </c>
      <c r="H726" s="5" t="s">
        <v>12</v>
      </c>
    </row>
    <row r="727" ht="24.95" customHeight="1" spans="1:8">
      <c r="A727" s="5">
        <v>725</v>
      </c>
      <c r="B727" s="5" t="s">
        <v>714</v>
      </c>
      <c r="C727" s="5" t="s">
        <v>567</v>
      </c>
      <c r="D727" s="5" t="str">
        <f>"吴桃"</f>
        <v>吴桃</v>
      </c>
      <c r="E727" s="5" t="s">
        <v>736</v>
      </c>
      <c r="F727" s="5">
        <v>69</v>
      </c>
      <c r="G727" s="5">
        <v>23</v>
      </c>
      <c r="H727" s="5" t="s">
        <v>12</v>
      </c>
    </row>
    <row r="728" ht="24.95" customHeight="1" spans="1:8">
      <c r="A728" s="5">
        <v>726</v>
      </c>
      <c r="B728" s="5" t="s">
        <v>714</v>
      </c>
      <c r="C728" s="5" t="s">
        <v>567</v>
      </c>
      <c r="D728" s="5" t="str">
        <f>"薛杏"</f>
        <v>薛杏</v>
      </c>
      <c r="E728" s="5" t="s">
        <v>737</v>
      </c>
      <c r="F728" s="5">
        <v>68</v>
      </c>
      <c r="G728" s="5">
        <v>24</v>
      </c>
      <c r="H728" s="5" t="s">
        <v>12</v>
      </c>
    </row>
    <row r="729" ht="24.95" customHeight="1" spans="1:8">
      <c r="A729" s="5">
        <v>727</v>
      </c>
      <c r="B729" s="5" t="s">
        <v>714</v>
      </c>
      <c r="C729" s="5" t="s">
        <v>567</v>
      </c>
      <c r="D729" s="5" t="str">
        <f>"田文芳"</f>
        <v>田文芳</v>
      </c>
      <c r="E729" s="5" t="s">
        <v>738</v>
      </c>
      <c r="F729" s="5">
        <v>68</v>
      </c>
      <c r="G729" s="5">
        <v>24</v>
      </c>
      <c r="H729" s="5" t="s">
        <v>12</v>
      </c>
    </row>
    <row r="730" ht="24.95" customHeight="1" spans="1:8">
      <c r="A730" s="5">
        <v>728</v>
      </c>
      <c r="B730" s="5" t="s">
        <v>714</v>
      </c>
      <c r="C730" s="5" t="s">
        <v>567</v>
      </c>
      <c r="D730" s="5" t="str">
        <f>"薛福增"</f>
        <v>薛福增</v>
      </c>
      <c r="E730" s="5" t="s">
        <v>739</v>
      </c>
      <c r="F730" s="5">
        <v>67</v>
      </c>
      <c r="G730" s="5">
        <v>26</v>
      </c>
      <c r="H730" s="5" t="s">
        <v>12</v>
      </c>
    </row>
    <row r="731" ht="24.95" customHeight="1" spans="1:8">
      <c r="A731" s="5">
        <v>729</v>
      </c>
      <c r="B731" s="5" t="s">
        <v>714</v>
      </c>
      <c r="C731" s="5" t="s">
        <v>567</v>
      </c>
      <c r="D731" s="5" t="str">
        <f>"邱金芝"</f>
        <v>邱金芝</v>
      </c>
      <c r="E731" s="5" t="s">
        <v>740</v>
      </c>
      <c r="F731" s="5">
        <v>67</v>
      </c>
      <c r="G731" s="5">
        <v>26</v>
      </c>
      <c r="H731" s="5" t="s">
        <v>12</v>
      </c>
    </row>
    <row r="732" ht="24.95" customHeight="1" spans="1:8">
      <c r="A732" s="5">
        <v>730</v>
      </c>
      <c r="B732" s="5" t="s">
        <v>714</v>
      </c>
      <c r="C732" s="5" t="s">
        <v>567</v>
      </c>
      <c r="D732" s="5" t="str">
        <f>"唐着阅"</f>
        <v>唐着阅</v>
      </c>
      <c r="E732" s="5" t="s">
        <v>741</v>
      </c>
      <c r="F732" s="5">
        <v>66</v>
      </c>
      <c r="G732" s="5">
        <v>28</v>
      </c>
      <c r="H732" s="5" t="s">
        <v>12</v>
      </c>
    </row>
    <row r="733" ht="24.95" customHeight="1" spans="1:8">
      <c r="A733" s="5">
        <v>731</v>
      </c>
      <c r="B733" s="5" t="s">
        <v>714</v>
      </c>
      <c r="C733" s="5" t="s">
        <v>567</v>
      </c>
      <c r="D733" s="5" t="str">
        <f>"占燕萍"</f>
        <v>占燕萍</v>
      </c>
      <c r="E733" s="5" t="s">
        <v>312</v>
      </c>
      <c r="F733" s="5">
        <v>66</v>
      </c>
      <c r="G733" s="5">
        <v>28</v>
      </c>
      <c r="H733" s="5" t="s">
        <v>12</v>
      </c>
    </row>
    <row r="734" ht="24.95" customHeight="1" spans="1:8">
      <c r="A734" s="5">
        <v>732</v>
      </c>
      <c r="B734" s="5" t="s">
        <v>714</v>
      </c>
      <c r="C734" s="5" t="s">
        <v>567</v>
      </c>
      <c r="D734" s="5" t="str">
        <f>"赵康佳"</f>
        <v>赵康佳</v>
      </c>
      <c r="E734" s="5" t="s">
        <v>742</v>
      </c>
      <c r="F734" s="5">
        <v>66</v>
      </c>
      <c r="G734" s="5">
        <v>28</v>
      </c>
      <c r="H734" s="5" t="s">
        <v>12</v>
      </c>
    </row>
    <row r="735" ht="24.95" customHeight="1" spans="1:8">
      <c r="A735" s="5">
        <v>733</v>
      </c>
      <c r="B735" s="5" t="s">
        <v>714</v>
      </c>
      <c r="C735" s="5" t="s">
        <v>567</v>
      </c>
      <c r="D735" s="5" t="str">
        <f>"陈小欢"</f>
        <v>陈小欢</v>
      </c>
      <c r="E735" s="5" t="s">
        <v>743</v>
      </c>
      <c r="F735" s="5">
        <v>63</v>
      </c>
      <c r="G735" s="5">
        <v>31</v>
      </c>
      <c r="H735" s="5"/>
    </row>
    <row r="736" ht="24.95" customHeight="1" spans="1:8">
      <c r="A736" s="5">
        <v>734</v>
      </c>
      <c r="B736" s="5" t="s">
        <v>714</v>
      </c>
      <c r="C736" s="5" t="s">
        <v>567</v>
      </c>
      <c r="D736" s="5" t="str">
        <f>"王鼎"</f>
        <v>王鼎</v>
      </c>
      <c r="E736" s="5" t="s">
        <v>744</v>
      </c>
      <c r="F736" s="5">
        <v>62</v>
      </c>
      <c r="G736" s="5">
        <v>32</v>
      </c>
      <c r="H736" s="5"/>
    </row>
    <row r="737" ht="24.95" customHeight="1" spans="1:8">
      <c r="A737" s="5">
        <v>735</v>
      </c>
      <c r="B737" s="5" t="s">
        <v>714</v>
      </c>
      <c r="C737" s="5" t="s">
        <v>567</v>
      </c>
      <c r="D737" s="5" t="str">
        <f>"李思缘"</f>
        <v>李思缘</v>
      </c>
      <c r="E737" s="5" t="s">
        <v>745</v>
      </c>
      <c r="F737" s="5">
        <v>62</v>
      </c>
      <c r="G737" s="5">
        <v>32</v>
      </c>
      <c r="H737" s="5"/>
    </row>
    <row r="738" ht="24.95" customHeight="1" spans="1:8">
      <c r="A738" s="5">
        <v>736</v>
      </c>
      <c r="B738" s="5" t="s">
        <v>714</v>
      </c>
      <c r="C738" s="5" t="s">
        <v>567</v>
      </c>
      <c r="D738" s="5" t="str">
        <f>"翁萍萍"</f>
        <v>翁萍萍</v>
      </c>
      <c r="E738" s="5" t="s">
        <v>746</v>
      </c>
      <c r="F738" s="5">
        <v>61</v>
      </c>
      <c r="G738" s="5">
        <v>34</v>
      </c>
      <c r="H738" s="5"/>
    </row>
    <row r="739" ht="24.95" customHeight="1" spans="1:8">
      <c r="A739" s="5">
        <v>737</v>
      </c>
      <c r="B739" s="5" t="s">
        <v>714</v>
      </c>
      <c r="C739" s="5" t="s">
        <v>567</v>
      </c>
      <c r="D739" s="5" t="str">
        <f>"苏颖"</f>
        <v>苏颖</v>
      </c>
      <c r="E739" s="5" t="s">
        <v>747</v>
      </c>
      <c r="F739" s="5">
        <v>60</v>
      </c>
      <c r="G739" s="5">
        <v>35</v>
      </c>
      <c r="H739" s="5"/>
    </row>
    <row r="740" ht="24.95" customHeight="1" spans="1:8">
      <c r="A740" s="5">
        <v>738</v>
      </c>
      <c r="B740" s="5" t="s">
        <v>714</v>
      </c>
      <c r="C740" s="5" t="s">
        <v>567</v>
      </c>
      <c r="D740" s="5" t="str">
        <f>"钟教军"</f>
        <v>钟教军</v>
      </c>
      <c r="E740" s="5" t="s">
        <v>748</v>
      </c>
      <c r="F740" s="5">
        <v>59</v>
      </c>
      <c r="G740" s="5">
        <v>36</v>
      </c>
      <c r="H740" s="5" t="s">
        <v>53</v>
      </c>
    </row>
    <row r="741" ht="24.95" customHeight="1" spans="1:8">
      <c r="A741" s="5">
        <v>739</v>
      </c>
      <c r="B741" s="5" t="s">
        <v>714</v>
      </c>
      <c r="C741" s="5" t="s">
        <v>567</v>
      </c>
      <c r="D741" s="5" t="str">
        <f>"程松"</f>
        <v>程松</v>
      </c>
      <c r="E741" s="5" t="s">
        <v>749</v>
      </c>
      <c r="F741" s="5">
        <v>0</v>
      </c>
      <c r="G741" s="5">
        <v>37</v>
      </c>
      <c r="H741" s="5" t="s">
        <v>23</v>
      </c>
    </row>
    <row r="742" ht="24.95" customHeight="1" spans="1:8">
      <c r="A742" s="5">
        <v>740</v>
      </c>
      <c r="B742" s="5" t="s">
        <v>714</v>
      </c>
      <c r="C742" s="5" t="s">
        <v>567</v>
      </c>
      <c r="D742" s="5" t="str">
        <f>"范静怡"</f>
        <v>范静怡</v>
      </c>
      <c r="E742" s="5" t="s">
        <v>750</v>
      </c>
      <c r="F742" s="5">
        <v>0</v>
      </c>
      <c r="G742" s="5">
        <v>37</v>
      </c>
      <c r="H742" s="5" t="s">
        <v>23</v>
      </c>
    </row>
    <row r="743" ht="24.95" customHeight="1" spans="1:8">
      <c r="A743" s="5">
        <v>741</v>
      </c>
      <c r="B743" s="5" t="s">
        <v>714</v>
      </c>
      <c r="C743" s="5" t="s">
        <v>567</v>
      </c>
      <c r="D743" s="5" t="str">
        <f>"吴畅"</f>
        <v>吴畅</v>
      </c>
      <c r="E743" s="5" t="s">
        <v>751</v>
      </c>
      <c r="F743" s="5">
        <v>0</v>
      </c>
      <c r="G743" s="5">
        <v>37</v>
      </c>
      <c r="H743" s="5" t="s">
        <v>23</v>
      </c>
    </row>
    <row r="744" ht="24.95" customHeight="1" spans="1:8">
      <c r="A744" s="5">
        <v>742</v>
      </c>
      <c r="B744" s="5" t="s">
        <v>714</v>
      </c>
      <c r="C744" s="5" t="s">
        <v>567</v>
      </c>
      <c r="D744" s="5" t="str">
        <f>"符颖竹"</f>
        <v>符颖竹</v>
      </c>
      <c r="E744" s="5" t="s">
        <v>752</v>
      </c>
      <c r="F744" s="5">
        <v>0</v>
      </c>
      <c r="G744" s="5">
        <v>37</v>
      </c>
      <c r="H744" s="5" t="s">
        <v>23</v>
      </c>
    </row>
    <row r="745" ht="24.95" customHeight="1" spans="1:8">
      <c r="A745" s="5">
        <v>743</v>
      </c>
      <c r="B745" s="5" t="s">
        <v>714</v>
      </c>
      <c r="C745" s="5" t="s">
        <v>567</v>
      </c>
      <c r="D745" s="5" t="str">
        <f>"王琪"</f>
        <v>王琪</v>
      </c>
      <c r="E745" s="5" t="s">
        <v>753</v>
      </c>
      <c r="F745" s="5">
        <v>0</v>
      </c>
      <c r="G745" s="5">
        <v>37</v>
      </c>
      <c r="H745" s="5" t="s">
        <v>23</v>
      </c>
    </row>
    <row r="746" ht="24.95" customHeight="1" spans="1:8">
      <c r="A746" s="5">
        <v>744</v>
      </c>
      <c r="B746" s="5" t="s">
        <v>714</v>
      </c>
      <c r="C746" s="5" t="s">
        <v>567</v>
      </c>
      <c r="D746" s="5" t="str">
        <f>"杨文雅"</f>
        <v>杨文雅</v>
      </c>
      <c r="E746" s="5" t="s">
        <v>754</v>
      </c>
      <c r="F746" s="5">
        <v>0</v>
      </c>
      <c r="G746" s="5">
        <v>37</v>
      </c>
      <c r="H746" s="5" t="s">
        <v>23</v>
      </c>
    </row>
    <row r="747" ht="24.95" customHeight="1" spans="1:8">
      <c r="A747" s="5">
        <v>745</v>
      </c>
      <c r="B747" s="5" t="s">
        <v>714</v>
      </c>
      <c r="C747" s="5" t="s">
        <v>567</v>
      </c>
      <c r="D747" s="5" t="str">
        <f>"赵雨欣"</f>
        <v>赵雨欣</v>
      </c>
      <c r="E747" s="5" t="s">
        <v>755</v>
      </c>
      <c r="F747" s="5">
        <v>0</v>
      </c>
      <c r="G747" s="5">
        <v>37</v>
      </c>
      <c r="H747" s="5" t="s">
        <v>23</v>
      </c>
    </row>
    <row r="748" ht="24.95" customHeight="1" spans="1:8">
      <c r="A748" s="5">
        <v>746</v>
      </c>
      <c r="B748" s="5" t="s">
        <v>756</v>
      </c>
      <c r="C748" s="5" t="s">
        <v>567</v>
      </c>
      <c r="D748" s="5" t="str">
        <f>"周同鑫"</f>
        <v>周同鑫</v>
      </c>
      <c r="E748" s="5" t="s">
        <v>757</v>
      </c>
      <c r="F748" s="5">
        <v>87</v>
      </c>
      <c r="G748" s="5">
        <v>1</v>
      </c>
      <c r="H748" s="5" t="s">
        <v>12</v>
      </c>
    </row>
    <row r="749" ht="24.95" customHeight="1" spans="1:8">
      <c r="A749" s="5">
        <v>747</v>
      </c>
      <c r="B749" s="5" t="s">
        <v>756</v>
      </c>
      <c r="C749" s="5" t="s">
        <v>567</v>
      </c>
      <c r="D749" s="5" t="str">
        <f>"杨玉莹"</f>
        <v>杨玉莹</v>
      </c>
      <c r="E749" s="5" t="s">
        <v>758</v>
      </c>
      <c r="F749" s="5">
        <v>86</v>
      </c>
      <c r="G749" s="5">
        <v>2</v>
      </c>
      <c r="H749" s="5" t="s">
        <v>12</v>
      </c>
    </row>
    <row r="750" ht="24.95" customHeight="1" spans="1:8">
      <c r="A750" s="5">
        <v>748</v>
      </c>
      <c r="B750" s="5" t="s">
        <v>756</v>
      </c>
      <c r="C750" s="5" t="s">
        <v>567</v>
      </c>
      <c r="D750" s="5" t="str">
        <f>"郑金新"</f>
        <v>郑金新</v>
      </c>
      <c r="E750" s="5" t="s">
        <v>759</v>
      </c>
      <c r="F750" s="5">
        <v>80</v>
      </c>
      <c r="G750" s="5">
        <v>3</v>
      </c>
      <c r="H750" s="5" t="s">
        <v>12</v>
      </c>
    </row>
    <row r="751" ht="24.95" customHeight="1" spans="1:8">
      <c r="A751" s="5">
        <v>749</v>
      </c>
      <c r="B751" s="5" t="s">
        <v>756</v>
      </c>
      <c r="C751" s="5" t="s">
        <v>567</v>
      </c>
      <c r="D751" s="5" t="str">
        <f>"户俊钧"</f>
        <v>户俊钧</v>
      </c>
      <c r="E751" s="5" t="s">
        <v>760</v>
      </c>
      <c r="F751" s="5">
        <v>79</v>
      </c>
      <c r="G751" s="5">
        <v>4</v>
      </c>
      <c r="H751" s="5" t="s">
        <v>12</v>
      </c>
    </row>
    <row r="752" ht="24.95" customHeight="1" spans="1:8">
      <c r="A752" s="5">
        <v>750</v>
      </c>
      <c r="B752" s="5" t="s">
        <v>756</v>
      </c>
      <c r="C752" s="5" t="s">
        <v>567</v>
      </c>
      <c r="D752" s="5" t="str">
        <f>"李亚警"</f>
        <v>李亚警</v>
      </c>
      <c r="E752" s="5" t="s">
        <v>761</v>
      </c>
      <c r="F752" s="5">
        <v>78</v>
      </c>
      <c r="G752" s="5">
        <v>5</v>
      </c>
      <c r="H752" s="5" t="s">
        <v>12</v>
      </c>
    </row>
    <row r="753" ht="24.95" customHeight="1" spans="1:8">
      <c r="A753" s="5">
        <v>751</v>
      </c>
      <c r="B753" s="5" t="s">
        <v>756</v>
      </c>
      <c r="C753" s="5" t="s">
        <v>567</v>
      </c>
      <c r="D753" s="5" t="str">
        <f>"徐杰"</f>
        <v>徐杰</v>
      </c>
      <c r="E753" s="5" t="s">
        <v>762</v>
      </c>
      <c r="F753" s="5">
        <v>78</v>
      </c>
      <c r="G753" s="5">
        <v>5</v>
      </c>
      <c r="H753" s="5" t="s">
        <v>12</v>
      </c>
    </row>
    <row r="754" ht="24.95" customHeight="1" spans="1:8">
      <c r="A754" s="5">
        <v>752</v>
      </c>
      <c r="B754" s="5" t="s">
        <v>756</v>
      </c>
      <c r="C754" s="5" t="s">
        <v>567</v>
      </c>
      <c r="D754" s="5" t="str">
        <f>"梁家龙"</f>
        <v>梁家龙</v>
      </c>
      <c r="E754" s="5" t="s">
        <v>763</v>
      </c>
      <c r="F754" s="5">
        <v>78</v>
      </c>
      <c r="G754" s="5">
        <v>5</v>
      </c>
      <c r="H754" s="5" t="s">
        <v>12</v>
      </c>
    </row>
    <row r="755" ht="24.95" customHeight="1" spans="1:8">
      <c r="A755" s="5">
        <v>753</v>
      </c>
      <c r="B755" s="5" t="s">
        <v>756</v>
      </c>
      <c r="C755" s="5" t="s">
        <v>567</v>
      </c>
      <c r="D755" s="5" t="str">
        <f>"罗留洋"</f>
        <v>罗留洋</v>
      </c>
      <c r="E755" s="5" t="s">
        <v>764</v>
      </c>
      <c r="F755" s="5">
        <v>75</v>
      </c>
      <c r="G755" s="5">
        <v>8</v>
      </c>
      <c r="H755" s="5"/>
    </row>
    <row r="756" ht="24.95" customHeight="1" spans="1:8">
      <c r="A756" s="5">
        <v>754</v>
      </c>
      <c r="B756" s="5" t="s">
        <v>756</v>
      </c>
      <c r="C756" s="5" t="s">
        <v>567</v>
      </c>
      <c r="D756" s="5" t="str">
        <f>"万霞"</f>
        <v>万霞</v>
      </c>
      <c r="E756" s="5" t="s">
        <v>765</v>
      </c>
      <c r="F756" s="5">
        <v>74</v>
      </c>
      <c r="G756" s="5">
        <v>9</v>
      </c>
      <c r="H756" s="5"/>
    </row>
    <row r="757" ht="24.95" customHeight="1" spans="1:8">
      <c r="A757" s="5">
        <v>755</v>
      </c>
      <c r="B757" s="5" t="s">
        <v>756</v>
      </c>
      <c r="C757" s="5" t="s">
        <v>567</v>
      </c>
      <c r="D757" s="5" t="str">
        <f>"孟磊"</f>
        <v>孟磊</v>
      </c>
      <c r="E757" s="5" t="s">
        <v>766</v>
      </c>
      <c r="F757" s="5">
        <v>70</v>
      </c>
      <c r="G757" s="5">
        <v>10</v>
      </c>
      <c r="H757" s="5"/>
    </row>
    <row r="758" ht="24.95" customHeight="1" spans="1:8">
      <c r="A758" s="5">
        <v>756</v>
      </c>
      <c r="B758" s="5" t="s">
        <v>756</v>
      </c>
      <c r="C758" s="5" t="s">
        <v>567</v>
      </c>
      <c r="D758" s="5" t="str">
        <f>"王育全"</f>
        <v>王育全</v>
      </c>
      <c r="E758" s="5" t="s">
        <v>767</v>
      </c>
      <c r="F758" s="5">
        <v>70</v>
      </c>
      <c r="G758" s="5">
        <v>10</v>
      </c>
      <c r="H758" s="5"/>
    </row>
    <row r="759" ht="24.95" customHeight="1" spans="1:8">
      <c r="A759" s="5">
        <v>757</v>
      </c>
      <c r="B759" s="5" t="s">
        <v>756</v>
      </c>
      <c r="C759" s="5" t="s">
        <v>567</v>
      </c>
      <c r="D759" s="5" t="str">
        <f>"简天福"</f>
        <v>简天福</v>
      </c>
      <c r="E759" s="5" t="s">
        <v>768</v>
      </c>
      <c r="F759" s="5">
        <v>70</v>
      </c>
      <c r="G759" s="5">
        <v>10</v>
      </c>
      <c r="H759" s="5"/>
    </row>
    <row r="760" ht="24.95" customHeight="1" spans="1:8">
      <c r="A760" s="5">
        <v>758</v>
      </c>
      <c r="B760" s="5" t="s">
        <v>756</v>
      </c>
      <c r="C760" s="5" t="s">
        <v>567</v>
      </c>
      <c r="D760" s="5" t="str">
        <f>"陈玟宇"</f>
        <v>陈玟宇</v>
      </c>
      <c r="E760" s="5" t="s">
        <v>769</v>
      </c>
      <c r="F760" s="5">
        <v>68</v>
      </c>
      <c r="G760" s="5">
        <v>13</v>
      </c>
      <c r="H760" s="5"/>
    </row>
    <row r="761" ht="24.95" customHeight="1" spans="1:8">
      <c r="A761" s="5">
        <v>759</v>
      </c>
      <c r="B761" s="5" t="s">
        <v>756</v>
      </c>
      <c r="C761" s="5" t="s">
        <v>567</v>
      </c>
      <c r="D761" s="5" t="str">
        <f>"吴育帅"</f>
        <v>吴育帅</v>
      </c>
      <c r="E761" s="5" t="s">
        <v>770</v>
      </c>
      <c r="F761" s="5">
        <v>68</v>
      </c>
      <c r="G761" s="5">
        <v>13</v>
      </c>
      <c r="H761" s="5"/>
    </row>
    <row r="762" ht="24.95" customHeight="1" spans="1:8">
      <c r="A762" s="5">
        <v>760</v>
      </c>
      <c r="B762" s="5" t="s">
        <v>756</v>
      </c>
      <c r="C762" s="5" t="s">
        <v>567</v>
      </c>
      <c r="D762" s="5" t="str">
        <f>"罗鸣"</f>
        <v>罗鸣</v>
      </c>
      <c r="E762" s="5" t="s">
        <v>771</v>
      </c>
      <c r="F762" s="5">
        <v>65</v>
      </c>
      <c r="G762" s="5">
        <v>15</v>
      </c>
      <c r="H762" s="5"/>
    </row>
    <row r="763" ht="24.95" customHeight="1" spans="1:8">
      <c r="A763" s="5">
        <v>761</v>
      </c>
      <c r="B763" s="5" t="s">
        <v>756</v>
      </c>
      <c r="C763" s="5" t="s">
        <v>567</v>
      </c>
      <c r="D763" s="5" t="str">
        <f>"吴位宁"</f>
        <v>吴位宁</v>
      </c>
      <c r="E763" s="5" t="s">
        <v>772</v>
      </c>
      <c r="F763" s="5">
        <v>64</v>
      </c>
      <c r="G763" s="5">
        <v>16</v>
      </c>
      <c r="H763" s="5"/>
    </row>
    <row r="764" ht="24.95" customHeight="1" spans="1:8">
      <c r="A764" s="5">
        <v>762</v>
      </c>
      <c r="B764" s="5" t="s">
        <v>756</v>
      </c>
      <c r="C764" s="5" t="s">
        <v>567</v>
      </c>
      <c r="D764" s="5" t="str">
        <f>"王志顺"</f>
        <v>王志顺</v>
      </c>
      <c r="E764" s="5" t="s">
        <v>773</v>
      </c>
      <c r="F764" s="5">
        <v>55</v>
      </c>
      <c r="G764" s="5">
        <v>17</v>
      </c>
      <c r="H764" s="5" t="s">
        <v>53</v>
      </c>
    </row>
    <row r="765" ht="24.95" customHeight="1" spans="1:8">
      <c r="A765" s="5">
        <v>763</v>
      </c>
      <c r="B765" s="5" t="s">
        <v>756</v>
      </c>
      <c r="C765" s="5" t="s">
        <v>567</v>
      </c>
      <c r="D765" s="5" t="str">
        <f>"辜林帅"</f>
        <v>辜林帅</v>
      </c>
      <c r="E765" s="5" t="s">
        <v>774</v>
      </c>
      <c r="F765" s="5">
        <v>52</v>
      </c>
      <c r="G765" s="5">
        <v>18</v>
      </c>
      <c r="H765" s="5" t="s">
        <v>53</v>
      </c>
    </row>
    <row r="766" ht="24.95" customHeight="1" spans="1:8">
      <c r="A766" s="5">
        <v>764</v>
      </c>
      <c r="B766" s="5" t="s">
        <v>756</v>
      </c>
      <c r="C766" s="5" t="s">
        <v>567</v>
      </c>
      <c r="D766" s="5" t="str">
        <f>"孙嘉伟"</f>
        <v>孙嘉伟</v>
      </c>
      <c r="E766" s="5" t="s">
        <v>775</v>
      </c>
      <c r="F766" s="5">
        <v>0</v>
      </c>
      <c r="G766" s="5">
        <v>19</v>
      </c>
      <c r="H766" s="5" t="s">
        <v>23</v>
      </c>
    </row>
    <row r="767" ht="24.95" customHeight="1" spans="1:8">
      <c r="A767" s="5">
        <v>765</v>
      </c>
      <c r="B767" s="5" t="s">
        <v>756</v>
      </c>
      <c r="C767" s="5" t="s">
        <v>567</v>
      </c>
      <c r="D767" s="5" t="str">
        <f>"李辉"</f>
        <v>李辉</v>
      </c>
      <c r="E767" s="5" t="s">
        <v>776</v>
      </c>
      <c r="F767" s="5">
        <v>0</v>
      </c>
      <c r="G767" s="5">
        <v>19</v>
      </c>
      <c r="H767" s="5" t="s">
        <v>23</v>
      </c>
    </row>
    <row r="768" ht="24.95" customHeight="1" spans="1:8">
      <c r="A768" s="5">
        <v>766</v>
      </c>
      <c r="B768" s="5" t="s">
        <v>777</v>
      </c>
      <c r="C768" s="5" t="s">
        <v>567</v>
      </c>
      <c r="D768" s="5" t="str">
        <f>"陈艳萍"</f>
        <v>陈艳萍</v>
      </c>
      <c r="E768" s="5" t="s">
        <v>778</v>
      </c>
      <c r="F768" s="5">
        <v>85</v>
      </c>
      <c r="G768" s="5">
        <v>1</v>
      </c>
      <c r="H768" s="5" t="s">
        <v>12</v>
      </c>
    </row>
    <row r="769" ht="24.95" customHeight="1" spans="1:8">
      <c r="A769" s="5">
        <v>767</v>
      </c>
      <c r="B769" s="5" t="s">
        <v>777</v>
      </c>
      <c r="C769" s="5" t="s">
        <v>567</v>
      </c>
      <c r="D769" s="5" t="str">
        <f>"黄贵能"</f>
        <v>黄贵能</v>
      </c>
      <c r="E769" s="5" t="s">
        <v>779</v>
      </c>
      <c r="F769" s="5">
        <v>82</v>
      </c>
      <c r="G769" s="5">
        <v>2</v>
      </c>
      <c r="H769" s="5" t="s">
        <v>12</v>
      </c>
    </row>
    <row r="770" ht="24.95" customHeight="1" spans="1:8">
      <c r="A770" s="5">
        <v>768</v>
      </c>
      <c r="B770" s="5" t="s">
        <v>777</v>
      </c>
      <c r="C770" s="5" t="s">
        <v>567</v>
      </c>
      <c r="D770" s="5" t="str">
        <f>"符玲脱"</f>
        <v>符玲脱</v>
      </c>
      <c r="E770" s="5" t="s">
        <v>780</v>
      </c>
      <c r="F770" s="5">
        <v>82</v>
      </c>
      <c r="G770" s="5">
        <v>2</v>
      </c>
      <c r="H770" s="5" t="s">
        <v>12</v>
      </c>
    </row>
    <row r="771" ht="24.95" customHeight="1" spans="1:8">
      <c r="A771" s="5">
        <v>769</v>
      </c>
      <c r="B771" s="5" t="s">
        <v>777</v>
      </c>
      <c r="C771" s="5" t="s">
        <v>567</v>
      </c>
      <c r="D771" s="5" t="str">
        <f>"张凯钧"</f>
        <v>张凯钧</v>
      </c>
      <c r="E771" s="5" t="s">
        <v>781</v>
      </c>
      <c r="F771" s="5">
        <v>81</v>
      </c>
      <c r="G771" s="5">
        <v>4</v>
      </c>
      <c r="H771" s="5" t="s">
        <v>12</v>
      </c>
    </row>
    <row r="772" ht="24.95" customHeight="1" spans="1:8">
      <c r="A772" s="5">
        <v>770</v>
      </c>
      <c r="B772" s="5" t="s">
        <v>777</v>
      </c>
      <c r="C772" s="5" t="s">
        <v>567</v>
      </c>
      <c r="D772" s="5" t="str">
        <f>"唐飞杨"</f>
        <v>唐飞杨</v>
      </c>
      <c r="E772" s="5" t="s">
        <v>782</v>
      </c>
      <c r="F772" s="5">
        <v>80</v>
      </c>
      <c r="G772" s="5">
        <v>5</v>
      </c>
      <c r="H772" s="5" t="s">
        <v>12</v>
      </c>
    </row>
    <row r="773" ht="24.95" customHeight="1" spans="1:8">
      <c r="A773" s="5">
        <v>771</v>
      </c>
      <c r="B773" s="5" t="s">
        <v>777</v>
      </c>
      <c r="C773" s="5" t="s">
        <v>567</v>
      </c>
      <c r="D773" s="5" t="str">
        <f>"潭孝明"</f>
        <v>潭孝明</v>
      </c>
      <c r="E773" s="5" t="s">
        <v>783</v>
      </c>
      <c r="F773" s="5">
        <v>80</v>
      </c>
      <c r="G773" s="5">
        <v>5</v>
      </c>
      <c r="H773" s="5" t="s">
        <v>12</v>
      </c>
    </row>
    <row r="774" ht="24.95" customHeight="1" spans="1:8">
      <c r="A774" s="5">
        <v>772</v>
      </c>
      <c r="B774" s="5" t="s">
        <v>777</v>
      </c>
      <c r="C774" s="5" t="s">
        <v>567</v>
      </c>
      <c r="D774" s="5" t="str">
        <f>"符传嫣"</f>
        <v>符传嫣</v>
      </c>
      <c r="E774" s="5" t="s">
        <v>637</v>
      </c>
      <c r="F774" s="5">
        <v>79</v>
      </c>
      <c r="G774" s="5">
        <v>7</v>
      </c>
      <c r="H774" s="5"/>
    </row>
    <row r="775" ht="24.95" customHeight="1" spans="1:8">
      <c r="A775" s="5">
        <v>773</v>
      </c>
      <c r="B775" s="5" t="s">
        <v>777</v>
      </c>
      <c r="C775" s="5" t="s">
        <v>567</v>
      </c>
      <c r="D775" s="5" t="str">
        <f>"吴俞霖"</f>
        <v>吴俞霖</v>
      </c>
      <c r="E775" s="5" t="s">
        <v>784</v>
      </c>
      <c r="F775" s="5">
        <v>77</v>
      </c>
      <c r="G775" s="5">
        <v>8</v>
      </c>
      <c r="H775" s="5"/>
    </row>
    <row r="776" ht="24.95" customHeight="1" spans="1:8">
      <c r="A776" s="5">
        <v>774</v>
      </c>
      <c r="B776" s="5" t="s">
        <v>777</v>
      </c>
      <c r="C776" s="5" t="s">
        <v>567</v>
      </c>
      <c r="D776" s="5" t="str">
        <f>"叶子涵"</f>
        <v>叶子涵</v>
      </c>
      <c r="E776" s="5" t="s">
        <v>785</v>
      </c>
      <c r="F776" s="5">
        <v>77</v>
      </c>
      <c r="G776" s="5">
        <v>8</v>
      </c>
      <c r="H776" s="5"/>
    </row>
    <row r="777" ht="24.95" customHeight="1" spans="1:8">
      <c r="A777" s="5">
        <v>775</v>
      </c>
      <c r="B777" s="5" t="s">
        <v>777</v>
      </c>
      <c r="C777" s="5" t="s">
        <v>567</v>
      </c>
      <c r="D777" s="5" t="str">
        <f>"张斐然"</f>
        <v>张斐然</v>
      </c>
      <c r="E777" s="5" t="s">
        <v>786</v>
      </c>
      <c r="F777" s="5">
        <v>77</v>
      </c>
      <c r="G777" s="5">
        <v>8</v>
      </c>
      <c r="H777" s="5"/>
    </row>
    <row r="778" ht="24.95" customHeight="1" spans="1:8">
      <c r="A778" s="5">
        <v>776</v>
      </c>
      <c r="B778" s="5" t="s">
        <v>777</v>
      </c>
      <c r="C778" s="5" t="s">
        <v>567</v>
      </c>
      <c r="D778" s="5" t="str">
        <f>"汪聪"</f>
        <v>汪聪</v>
      </c>
      <c r="E778" s="5" t="s">
        <v>787</v>
      </c>
      <c r="F778" s="5">
        <v>75</v>
      </c>
      <c r="G778" s="5">
        <v>11</v>
      </c>
      <c r="H778" s="5"/>
    </row>
    <row r="779" ht="24.95" customHeight="1" spans="1:8">
      <c r="A779" s="5">
        <v>777</v>
      </c>
      <c r="B779" s="5" t="s">
        <v>777</v>
      </c>
      <c r="C779" s="5" t="s">
        <v>567</v>
      </c>
      <c r="D779" s="5" t="str">
        <f>"王瑞影"</f>
        <v>王瑞影</v>
      </c>
      <c r="E779" s="5" t="s">
        <v>788</v>
      </c>
      <c r="F779" s="5">
        <v>75</v>
      </c>
      <c r="G779" s="5">
        <v>11</v>
      </c>
      <c r="H779" s="5"/>
    </row>
    <row r="780" ht="24.95" customHeight="1" spans="1:8">
      <c r="A780" s="5">
        <v>778</v>
      </c>
      <c r="B780" s="5" t="s">
        <v>777</v>
      </c>
      <c r="C780" s="5" t="s">
        <v>567</v>
      </c>
      <c r="D780" s="5" t="str">
        <f>"黄腾红"</f>
        <v>黄腾红</v>
      </c>
      <c r="E780" s="5" t="s">
        <v>789</v>
      </c>
      <c r="F780" s="5">
        <v>75</v>
      </c>
      <c r="G780" s="5">
        <v>11</v>
      </c>
      <c r="H780" s="5"/>
    </row>
    <row r="781" ht="24.95" customHeight="1" spans="1:8">
      <c r="A781" s="5">
        <v>779</v>
      </c>
      <c r="B781" s="5" t="s">
        <v>777</v>
      </c>
      <c r="C781" s="5" t="s">
        <v>567</v>
      </c>
      <c r="D781" s="5" t="str">
        <f>"陈校米"</f>
        <v>陈校米</v>
      </c>
      <c r="E781" s="5" t="s">
        <v>790</v>
      </c>
      <c r="F781" s="5">
        <v>72</v>
      </c>
      <c r="G781" s="5">
        <v>14</v>
      </c>
      <c r="H781" s="5"/>
    </row>
    <row r="782" ht="24.95" customHeight="1" spans="1:8">
      <c r="A782" s="5">
        <v>780</v>
      </c>
      <c r="B782" s="5" t="s">
        <v>777</v>
      </c>
      <c r="C782" s="5" t="s">
        <v>567</v>
      </c>
      <c r="D782" s="5" t="str">
        <f>"杜金波"</f>
        <v>杜金波</v>
      </c>
      <c r="E782" s="5" t="s">
        <v>791</v>
      </c>
      <c r="F782" s="5">
        <v>71</v>
      </c>
      <c r="G782" s="5">
        <v>15</v>
      </c>
      <c r="H782" s="5"/>
    </row>
    <row r="783" ht="24.95" customHeight="1" spans="1:8">
      <c r="A783" s="5">
        <v>781</v>
      </c>
      <c r="B783" s="5" t="s">
        <v>777</v>
      </c>
      <c r="C783" s="5" t="s">
        <v>567</v>
      </c>
      <c r="D783" s="5" t="str">
        <f>"王丹妮"</f>
        <v>王丹妮</v>
      </c>
      <c r="E783" s="5" t="s">
        <v>792</v>
      </c>
      <c r="F783" s="5">
        <v>71</v>
      </c>
      <c r="G783" s="5">
        <v>15</v>
      </c>
      <c r="H783" s="5"/>
    </row>
    <row r="784" ht="24.95" customHeight="1" spans="1:8">
      <c r="A784" s="5">
        <v>782</v>
      </c>
      <c r="B784" s="5" t="s">
        <v>777</v>
      </c>
      <c r="C784" s="5" t="s">
        <v>567</v>
      </c>
      <c r="D784" s="5" t="str">
        <f>"林燕琼"</f>
        <v>林燕琼</v>
      </c>
      <c r="E784" s="5" t="s">
        <v>793</v>
      </c>
      <c r="F784" s="5">
        <v>71</v>
      </c>
      <c r="G784" s="5">
        <v>15</v>
      </c>
      <c r="H784" s="5"/>
    </row>
    <row r="785" ht="24.95" customHeight="1" spans="1:8">
      <c r="A785" s="5">
        <v>783</v>
      </c>
      <c r="B785" s="5" t="s">
        <v>777</v>
      </c>
      <c r="C785" s="5" t="s">
        <v>567</v>
      </c>
      <c r="D785" s="5" t="str">
        <f>"李金峰"</f>
        <v>李金峰</v>
      </c>
      <c r="E785" s="5" t="s">
        <v>794</v>
      </c>
      <c r="F785" s="5">
        <v>69</v>
      </c>
      <c r="G785" s="5">
        <v>18</v>
      </c>
      <c r="H785" s="5"/>
    </row>
    <row r="786" ht="24.95" customHeight="1" spans="1:8">
      <c r="A786" s="5">
        <v>784</v>
      </c>
      <c r="B786" s="5" t="s">
        <v>777</v>
      </c>
      <c r="C786" s="5" t="s">
        <v>567</v>
      </c>
      <c r="D786" s="5" t="str">
        <f>"李香冰"</f>
        <v>李香冰</v>
      </c>
      <c r="E786" s="5" t="s">
        <v>795</v>
      </c>
      <c r="F786" s="5">
        <v>69</v>
      </c>
      <c r="G786" s="5">
        <v>18</v>
      </c>
      <c r="H786" s="5"/>
    </row>
    <row r="787" ht="24.95" customHeight="1" spans="1:8">
      <c r="A787" s="5">
        <v>785</v>
      </c>
      <c r="B787" s="5" t="s">
        <v>777</v>
      </c>
      <c r="C787" s="5" t="s">
        <v>567</v>
      </c>
      <c r="D787" s="5" t="str">
        <f>"黄青平"</f>
        <v>黄青平</v>
      </c>
      <c r="E787" s="5" t="s">
        <v>796</v>
      </c>
      <c r="F787" s="5">
        <v>68</v>
      </c>
      <c r="G787" s="5">
        <v>20</v>
      </c>
      <c r="H787" s="5"/>
    </row>
    <row r="788" ht="24.95" customHeight="1" spans="1:8">
      <c r="A788" s="5">
        <v>786</v>
      </c>
      <c r="B788" s="5" t="s">
        <v>777</v>
      </c>
      <c r="C788" s="5" t="s">
        <v>567</v>
      </c>
      <c r="D788" s="5" t="str">
        <f>"姚宇杰"</f>
        <v>姚宇杰</v>
      </c>
      <c r="E788" s="5" t="s">
        <v>797</v>
      </c>
      <c r="F788" s="5">
        <v>65</v>
      </c>
      <c r="G788" s="5">
        <v>21</v>
      </c>
      <c r="H788" s="5"/>
    </row>
    <row r="789" ht="24.95" customHeight="1" spans="1:8">
      <c r="A789" s="5">
        <v>787</v>
      </c>
      <c r="B789" s="5" t="s">
        <v>777</v>
      </c>
      <c r="C789" s="5" t="s">
        <v>567</v>
      </c>
      <c r="D789" s="5" t="str">
        <f>"付昱"</f>
        <v>付昱</v>
      </c>
      <c r="E789" s="5" t="s">
        <v>798</v>
      </c>
      <c r="F789" s="5">
        <v>62</v>
      </c>
      <c r="G789" s="5">
        <v>22</v>
      </c>
      <c r="H789" s="5"/>
    </row>
    <row r="790" ht="24.95" customHeight="1" spans="1:8">
      <c r="A790" s="5">
        <v>788</v>
      </c>
      <c r="B790" s="5" t="s">
        <v>777</v>
      </c>
      <c r="C790" s="5" t="s">
        <v>567</v>
      </c>
      <c r="D790" s="5" t="str">
        <f>"吴诗琪"</f>
        <v>吴诗琪</v>
      </c>
      <c r="E790" s="5" t="s">
        <v>799</v>
      </c>
      <c r="F790" s="5">
        <v>60</v>
      </c>
      <c r="G790" s="5">
        <v>23</v>
      </c>
      <c r="H790" s="5"/>
    </row>
    <row r="791" ht="24.95" customHeight="1" spans="1:8">
      <c r="A791" s="5">
        <v>789</v>
      </c>
      <c r="B791" s="5" t="s">
        <v>777</v>
      </c>
      <c r="C791" s="5" t="s">
        <v>567</v>
      </c>
      <c r="D791" s="5" t="str">
        <f>"陈星彤"</f>
        <v>陈星彤</v>
      </c>
      <c r="E791" s="5" t="s">
        <v>800</v>
      </c>
      <c r="F791" s="5">
        <v>56</v>
      </c>
      <c r="G791" s="5">
        <v>24</v>
      </c>
      <c r="H791" s="5" t="s">
        <v>53</v>
      </c>
    </row>
    <row r="792" ht="24.95" customHeight="1" spans="1:8">
      <c r="A792" s="5">
        <v>790</v>
      </c>
      <c r="B792" s="5" t="s">
        <v>777</v>
      </c>
      <c r="C792" s="5" t="s">
        <v>567</v>
      </c>
      <c r="D792" s="5" t="str">
        <f>"莫泽磊"</f>
        <v>莫泽磊</v>
      </c>
      <c r="E792" s="5" t="s">
        <v>801</v>
      </c>
      <c r="F792" s="5">
        <v>50</v>
      </c>
      <c r="G792" s="5">
        <v>25</v>
      </c>
      <c r="H792" s="5" t="s">
        <v>53</v>
      </c>
    </row>
    <row r="793" ht="24.95" customHeight="1" spans="1:8">
      <c r="A793" s="5">
        <v>791</v>
      </c>
      <c r="B793" s="5" t="s">
        <v>777</v>
      </c>
      <c r="C793" s="5" t="s">
        <v>567</v>
      </c>
      <c r="D793" s="5" t="str">
        <f>"陈钜翰"</f>
        <v>陈钜翰</v>
      </c>
      <c r="E793" s="5" t="s">
        <v>802</v>
      </c>
      <c r="F793" s="5">
        <v>0</v>
      </c>
      <c r="G793" s="5">
        <v>26</v>
      </c>
      <c r="H793" s="5" t="s">
        <v>23</v>
      </c>
    </row>
    <row r="794" ht="24.95" customHeight="1" spans="1:8">
      <c r="A794" s="5">
        <v>792</v>
      </c>
      <c r="B794" s="5" t="s">
        <v>777</v>
      </c>
      <c r="C794" s="5" t="s">
        <v>567</v>
      </c>
      <c r="D794" s="5" t="str">
        <f>"周秋瑾"</f>
        <v>周秋瑾</v>
      </c>
      <c r="E794" s="5" t="s">
        <v>581</v>
      </c>
      <c r="F794" s="5">
        <v>0</v>
      </c>
      <c r="G794" s="5">
        <v>26</v>
      </c>
      <c r="H794" s="5" t="s">
        <v>23</v>
      </c>
    </row>
    <row r="795" ht="24.95" customHeight="1" spans="1:8">
      <c r="A795" s="5">
        <v>793</v>
      </c>
      <c r="B795" s="5" t="s">
        <v>777</v>
      </c>
      <c r="C795" s="5" t="s">
        <v>567</v>
      </c>
      <c r="D795" s="5" t="str">
        <f>"郑哈拿"</f>
        <v>郑哈拿</v>
      </c>
      <c r="E795" s="5" t="s">
        <v>803</v>
      </c>
      <c r="F795" s="5">
        <v>0</v>
      </c>
      <c r="G795" s="5">
        <v>26</v>
      </c>
      <c r="H795" s="5" t="s">
        <v>23</v>
      </c>
    </row>
    <row r="796" ht="24.95" customHeight="1" spans="1:8">
      <c r="A796" s="5">
        <v>794</v>
      </c>
      <c r="B796" s="5" t="s">
        <v>777</v>
      </c>
      <c r="C796" s="5" t="s">
        <v>567</v>
      </c>
      <c r="D796" s="5" t="str">
        <f>"杜心月"</f>
        <v>杜心月</v>
      </c>
      <c r="E796" s="5" t="s">
        <v>804</v>
      </c>
      <c r="F796" s="5">
        <v>0</v>
      </c>
      <c r="G796" s="5">
        <v>26</v>
      </c>
      <c r="H796" s="5" t="s">
        <v>23</v>
      </c>
    </row>
    <row r="797" ht="24.95" customHeight="1" spans="1:8">
      <c r="A797" s="5">
        <v>795</v>
      </c>
      <c r="B797" s="5" t="s">
        <v>805</v>
      </c>
      <c r="C797" s="5" t="s">
        <v>567</v>
      </c>
      <c r="D797" s="5" t="str">
        <f>"李莉泰"</f>
        <v>李莉泰</v>
      </c>
      <c r="E797" s="5" t="s">
        <v>806</v>
      </c>
      <c r="F797" s="5">
        <v>81</v>
      </c>
      <c r="G797" s="5">
        <v>1</v>
      </c>
      <c r="H797" s="5" t="s">
        <v>12</v>
      </c>
    </row>
    <row r="798" ht="24.95" customHeight="1" spans="1:8">
      <c r="A798" s="5">
        <v>796</v>
      </c>
      <c r="B798" s="5" t="s">
        <v>805</v>
      </c>
      <c r="C798" s="5" t="s">
        <v>567</v>
      </c>
      <c r="D798" s="5" t="str">
        <f>"葛同鑫"</f>
        <v>葛同鑫</v>
      </c>
      <c r="E798" s="5" t="s">
        <v>807</v>
      </c>
      <c r="F798" s="5">
        <v>81</v>
      </c>
      <c r="G798" s="5">
        <v>1</v>
      </c>
      <c r="H798" s="5" t="s">
        <v>12</v>
      </c>
    </row>
    <row r="799" ht="24.95" customHeight="1" spans="1:8">
      <c r="A799" s="5">
        <v>797</v>
      </c>
      <c r="B799" s="5" t="s">
        <v>805</v>
      </c>
      <c r="C799" s="5" t="s">
        <v>567</v>
      </c>
      <c r="D799" s="5" t="str">
        <f>"廖翊君"</f>
        <v>廖翊君</v>
      </c>
      <c r="E799" s="5" t="s">
        <v>808</v>
      </c>
      <c r="F799" s="5">
        <v>79</v>
      </c>
      <c r="G799" s="5">
        <v>3</v>
      </c>
      <c r="H799" s="5" t="s">
        <v>12</v>
      </c>
    </row>
    <row r="800" ht="24.95" customHeight="1" spans="1:8">
      <c r="A800" s="5">
        <v>798</v>
      </c>
      <c r="B800" s="5" t="s">
        <v>805</v>
      </c>
      <c r="C800" s="5" t="s">
        <v>567</v>
      </c>
      <c r="D800" s="5" t="str">
        <f>"邢晓雯"</f>
        <v>邢晓雯</v>
      </c>
      <c r="E800" s="5" t="s">
        <v>22</v>
      </c>
      <c r="F800" s="5">
        <v>73</v>
      </c>
      <c r="G800" s="5">
        <v>4</v>
      </c>
      <c r="H800" s="5" t="s">
        <v>12</v>
      </c>
    </row>
    <row r="801" ht="24.95" customHeight="1" spans="1:8">
      <c r="A801" s="5">
        <v>799</v>
      </c>
      <c r="B801" s="5" t="s">
        <v>805</v>
      </c>
      <c r="C801" s="5" t="s">
        <v>567</v>
      </c>
      <c r="D801" s="5" t="str">
        <f>"黄美莹"</f>
        <v>黄美莹</v>
      </c>
      <c r="E801" s="5" t="s">
        <v>809</v>
      </c>
      <c r="F801" s="5">
        <v>73</v>
      </c>
      <c r="G801" s="5">
        <v>4</v>
      </c>
      <c r="H801" s="5" t="s">
        <v>12</v>
      </c>
    </row>
    <row r="802" ht="24.95" customHeight="1" spans="1:8">
      <c r="A802" s="5">
        <v>800</v>
      </c>
      <c r="B802" s="5" t="s">
        <v>805</v>
      </c>
      <c r="C802" s="5" t="s">
        <v>567</v>
      </c>
      <c r="D802" s="5" t="str">
        <f>"蹇雨柯"</f>
        <v>蹇雨柯</v>
      </c>
      <c r="E802" s="5" t="s">
        <v>810</v>
      </c>
      <c r="F802" s="5">
        <v>73</v>
      </c>
      <c r="G802" s="5">
        <v>4</v>
      </c>
      <c r="H802" s="5" t="s">
        <v>12</v>
      </c>
    </row>
    <row r="803" ht="24.95" customHeight="1" spans="1:8">
      <c r="A803" s="5">
        <v>801</v>
      </c>
      <c r="B803" s="5" t="s">
        <v>805</v>
      </c>
      <c r="C803" s="5" t="s">
        <v>567</v>
      </c>
      <c r="D803" s="5" t="str">
        <f>"钟丽怡"</f>
        <v>钟丽怡</v>
      </c>
      <c r="E803" s="5" t="s">
        <v>467</v>
      </c>
      <c r="F803" s="5">
        <v>70</v>
      </c>
      <c r="G803" s="5">
        <v>7</v>
      </c>
      <c r="H803" s="5"/>
    </row>
    <row r="804" ht="24.95" customHeight="1" spans="1:8">
      <c r="A804" s="5">
        <v>802</v>
      </c>
      <c r="B804" s="5" t="s">
        <v>805</v>
      </c>
      <c r="C804" s="5" t="s">
        <v>567</v>
      </c>
      <c r="D804" s="5" t="str">
        <f>"陈美佳"</f>
        <v>陈美佳</v>
      </c>
      <c r="E804" s="5" t="s">
        <v>811</v>
      </c>
      <c r="F804" s="5">
        <v>69</v>
      </c>
      <c r="G804" s="5">
        <v>8</v>
      </c>
      <c r="H804" s="5"/>
    </row>
    <row r="805" ht="24.95" customHeight="1" spans="1:8">
      <c r="A805" s="5">
        <v>803</v>
      </c>
      <c r="B805" s="5" t="s">
        <v>805</v>
      </c>
      <c r="C805" s="5" t="s">
        <v>567</v>
      </c>
      <c r="D805" s="5" t="str">
        <f>"陈必博"</f>
        <v>陈必博</v>
      </c>
      <c r="E805" s="5" t="s">
        <v>812</v>
      </c>
      <c r="F805" s="5">
        <v>68</v>
      </c>
      <c r="G805" s="5">
        <v>9</v>
      </c>
      <c r="H805" s="5"/>
    </row>
    <row r="806" ht="24.95" customHeight="1" spans="1:8">
      <c r="A806" s="5">
        <v>804</v>
      </c>
      <c r="B806" s="5" t="s">
        <v>805</v>
      </c>
      <c r="C806" s="5" t="s">
        <v>567</v>
      </c>
      <c r="D806" s="5" t="str">
        <f>"冯一格"</f>
        <v>冯一格</v>
      </c>
      <c r="E806" s="5" t="s">
        <v>813</v>
      </c>
      <c r="F806" s="5">
        <v>65</v>
      </c>
      <c r="G806" s="5">
        <v>10</v>
      </c>
      <c r="H806" s="5"/>
    </row>
    <row r="807" ht="24.95" customHeight="1" spans="1:8">
      <c r="A807" s="5">
        <v>805</v>
      </c>
      <c r="B807" s="5" t="s">
        <v>805</v>
      </c>
      <c r="C807" s="5" t="s">
        <v>567</v>
      </c>
      <c r="D807" s="5" t="str">
        <f>"陈思霖"</f>
        <v>陈思霖</v>
      </c>
      <c r="E807" s="5" t="s">
        <v>814</v>
      </c>
      <c r="F807" s="5">
        <v>63</v>
      </c>
      <c r="G807" s="5">
        <v>11</v>
      </c>
      <c r="H807" s="5"/>
    </row>
    <row r="808" ht="24.95" customHeight="1" spans="1:8">
      <c r="A808" s="5">
        <v>806</v>
      </c>
      <c r="B808" s="5" t="s">
        <v>805</v>
      </c>
      <c r="C808" s="5" t="s">
        <v>567</v>
      </c>
      <c r="D808" s="5" t="str">
        <f>"刘佳畅"</f>
        <v>刘佳畅</v>
      </c>
      <c r="E808" s="5" t="s">
        <v>815</v>
      </c>
      <c r="F808" s="5">
        <v>0</v>
      </c>
      <c r="G808" s="5">
        <v>12</v>
      </c>
      <c r="H808" s="5" t="s">
        <v>23</v>
      </c>
    </row>
    <row r="809" ht="24.95" customHeight="1" spans="1:8">
      <c r="A809" s="5">
        <v>807</v>
      </c>
      <c r="B809" s="5" t="s">
        <v>816</v>
      </c>
      <c r="C809" s="5" t="s">
        <v>567</v>
      </c>
      <c r="D809" s="5" t="str">
        <f>"谭文霞"</f>
        <v>谭文霞</v>
      </c>
      <c r="E809" s="5" t="s">
        <v>817</v>
      </c>
      <c r="F809" s="5">
        <v>94</v>
      </c>
      <c r="G809" s="5">
        <v>1</v>
      </c>
      <c r="H809" s="5" t="s">
        <v>12</v>
      </c>
    </row>
    <row r="810" ht="24.95" customHeight="1" spans="1:8">
      <c r="A810" s="5">
        <v>808</v>
      </c>
      <c r="B810" s="5" t="s">
        <v>816</v>
      </c>
      <c r="C810" s="5" t="s">
        <v>567</v>
      </c>
      <c r="D810" s="5" t="str">
        <f>"刘含月"</f>
        <v>刘含月</v>
      </c>
      <c r="E810" s="5" t="s">
        <v>818</v>
      </c>
      <c r="F810" s="5">
        <v>89</v>
      </c>
      <c r="G810" s="5">
        <v>2</v>
      </c>
      <c r="H810" s="5" t="s">
        <v>12</v>
      </c>
    </row>
    <row r="811" ht="24.95" customHeight="1" spans="1:8">
      <c r="A811" s="5">
        <v>809</v>
      </c>
      <c r="B811" s="5" t="s">
        <v>816</v>
      </c>
      <c r="C811" s="5" t="s">
        <v>567</v>
      </c>
      <c r="D811" s="5" t="str">
        <f>"林椿丽"</f>
        <v>林椿丽</v>
      </c>
      <c r="E811" s="5" t="s">
        <v>819</v>
      </c>
      <c r="F811" s="5">
        <v>88</v>
      </c>
      <c r="G811" s="5">
        <v>3</v>
      </c>
      <c r="H811" s="5" t="s">
        <v>12</v>
      </c>
    </row>
    <row r="812" ht="24.95" customHeight="1" spans="1:8">
      <c r="A812" s="5">
        <v>810</v>
      </c>
      <c r="B812" s="5" t="s">
        <v>816</v>
      </c>
      <c r="C812" s="5" t="s">
        <v>567</v>
      </c>
      <c r="D812" s="5" t="str">
        <f>"付利平"</f>
        <v>付利平</v>
      </c>
      <c r="E812" s="5" t="s">
        <v>820</v>
      </c>
      <c r="F812" s="5">
        <v>88</v>
      </c>
      <c r="G812" s="5">
        <v>3</v>
      </c>
      <c r="H812" s="5" t="s">
        <v>12</v>
      </c>
    </row>
    <row r="813" ht="24.95" customHeight="1" spans="1:8">
      <c r="A813" s="5">
        <v>811</v>
      </c>
      <c r="B813" s="5" t="s">
        <v>816</v>
      </c>
      <c r="C813" s="5" t="s">
        <v>567</v>
      </c>
      <c r="D813" s="5" t="str">
        <f>"李阳阳"</f>
        <v>李阳阳</v>
      </c>
      <c r="E813" s="5" t="s">
        <v>821</v>
      </c>
      <c r="F813" s="5">
        <v>86</v>
      </c>
      <c r="G813" s="5">
        <v>5</v>
      </c>
      <c r="H813" s="5" t="s">
        <v>12</v>
      </c>
    </row>
    <row r="814" ht="24.95" customHeight="1" spans="1:8">
      <c r="A814" s="5">
        <v>812</v>
      </c>
      <c r="B814" s="5" t="s">
        <v>816</v>
      </c>
      <c r="C814" s="5" t="s">
        <v>567</v>
      </c>
      <c r="D814" s="5" t="str">
        <f>"李嘉敏"</f>
        <v>李嘉敏</v>
      </c>
      <c r="E814" s="5" t="s">
        <v>822</v>
      </c>
      <c r="F814" s="5">
        <v>86</v>
      </c>
      <c r="G814" s="5">
        <v>5</v>
      </c>
      <c r="H814" s="5" t="s">
        <v>12</v>
      </c>
    </row>
    <row r="815" ht="24.95" customHeight="1" spans="1:8">
      <c r="A815" s="5">
        <v>813</v>
      </c>
      <c r="B815" s="5" t="s">
        <v>816</v>
      </c>
      <c r="C815" s="5" t="s">
        <v>567</v>
      </c>
      <c r="D815" s="5" t="str">
        <f>"谢佳慧"</f>
        <v>谢佳慧</v>
      </c>
      <c r="E815" s="5" t="s">
        <v>823</v>
      </c>
      <c r="F815" s="5">
        <v>86</v>
      </c>
      <c r="G815" s="5">
        <v>5</v>
      </c>
      <c r="H815" s="5" t="s">
        <v>12</v>
      </c>
    </row>
    <row r="816" ht="24.95" customHeight="1" spans="1:8">
      <c r="A816" s="5">
        <v>814</v>
      </c>
      <c r="B816" s="5" t="s">
        <v>816</v>
      </c>
      <c r="C816" s="5" t="s">
        <v>567</v>
      </c>
      <c r="D816" s="5" t="str">
        <f>"路璐"</f>
        <v>路璐</v>
      </c>
      <c r="E816" s="5" t="s">
        <v>824</v>
      </c>
      <c r="F816" s="5">
        <v>86</v>
      </c>
      <c r="G816" s="5">
        <v>5</v>
      </c>
      <c r="H816" s="5" t="s">
        <v>12</v>
      </c>
    </row>
    <row r="817" ht="24.95" customHeight="1" spans="1:8">
      <c r="A817" s="5">
        <v>815</v>
      </c>
      <c r="B817" s="5" t="s">
        <v>816</v>
      </c>
      <c r="C817" s="5" t="s">
        <v>567</v>
      </c>
      <c r="D817" s="5" t="str">
        <f>"李婷婷"</f>
        <v>李婷婷</v>
      </c>
      <c r="E817" s="5" t="s">
        <v>825</v>
      </c>
      <c r="F817" s="5">
        <v>85</v>
      </c>
      <c r="G817" s="5">
        <v>9</v>
      </c>
      <c r="H817" s="5" t="s">
        <v>12</v>
      </c>
    </row>
    <row r="818" ht="24.95" customHeight="1" spans="1:8">
      <c r="A818" s="5">
        <v>816</v>
      </c>
      <c r="B818" s="5" t="s">
        <v>816</v>
      </c>
      <c r="C818" s="5" t="s">
        <v>567</v>
      </c>
      <c r="D818" s="5" t="str">
        <f>"林晓贝"</f>
        <v>林晓贝</v>
      </c>
      <c r="E818" s="5" t="s">
        <v>826</v>
      </c>
      <c r="F818" s="5">
        <v>85</v>
      </c>
      <c r="G818" s="5">
        <v>9</v>
      </c>
      <c r="H818" s="5" t="s">
        <v>12</v>
      </c>
    </row>
    <row r="819" ht="24.95" customHeight="1" spans="1:8">
      <c r="A819" s="5">
        <v>817</v>
      </c>
      <c r="B819" s="5" t="s">
        <v>816</v>
      </c>
      <c r="C819" s="5" t="s">
        <v>567</v>
      </c>
      <c r="D819" s="5" t="str">
        <f>"张议"</f>
        <v>张议</v>
      </c>
      <c r="E819" s="5" t="s">
        <v>827</v>
      </c>
      <c r="F819" s="5">
        <v>85</v>
      </c>
      <c r="G819" s="5">
        <v>9</v>
      </c>
      <c r="H819" s="5" t="s">
        <v>12</v>
      </c>
    </row>
    <row r="820" ht="24.95" customHeight="1" spans="1:8">
      <c r="A820" s="5">
        <v>818</v>
      </c>
      <c r="B820" s="5" t="s">
        <v>816</v>
      </c>
      <c r="C820" s="5" t="s">
        <v>567</v>
      </c>
      <c r="D820" s="5" t="str">
        <f>"冯妍"</f>
        <v>冯妍</v>
      </c>
      <c r="E820" s="5" t="s">
        <v>828</v>
      </c>
      <c r="F820" s="5">
        <v>85</v>
      </c>
      <c r="G820" s="5">
        <v>9</v>
      </c>
      <c r="H820" s="5" t="s">
        <v>12</v>
      </c>
    </row>
    <row r="821" ht="24.95" customHeight="1" spans="1:8">
      <c r="A821" s="5">
        <v>819</v>
      </c>
      <c r="B821" s="5" t="s">
        <v>816</v>
      </c>
      <c r="C821" s="5" t="s">
        <v>567</v>
      </c>
      <c r="D821" s="5" t="str">
        <f>"刘文静"</f>
        <v>刘文静</v>
      </c>
      <c r="E821" s="5" t="s">
        <v>829</v>
      </c>
      <c r="F821" s="5">
        <v>84</v>
      </c>
      <c r="G821" s="5">
        <v>13</v>
      </c>
      <c r="H821" s="5" t="s">
        <v>12</v>
      </c>
    </row>
    <row r="822" ht="24.95" customHeight="1" spans="1:8">
      <c r="A822" s="5">
        <v>820</v>
      </c>
      <c r="B822" s="5" t="s">
        <v>816</v>
      </c>
      <c r="C822" s="5" t="s">
        <v>567</v>
      </c>
      <c r="D822" s="5" t="str">
        <f>"申霑"</f>
        <v>申霑</v>
      </c>
      <c r="E822" s="5" t="s">
        <v>830</v>
      </c>
      <c r="F822" s="5">
        <v>84</v>
      </c>
      <c r="G822" s="5">
        <v>13</v>
      </c>
      <c r="H822" s="5" t="s">
        <v>12</v>
      </c>
    </row>
    <row r="823" ht="24.95" customHeight="1" spans="1:8">
      <c r="A823" s="5">
        <v>821</v>
      </c>
      <c r="B823" s="5" t="s">
        <v>816</v>
      </c>
      <c r="C823" s="5" t="s">
        <v>567</v>
      </c>
      <c r="D823" s="5" t="str">
        <f>"李唐"</f>
        <v>李唐</v>
      </c>
      <c r="E823" s="5" t="s">
        <v>831</v>
      </c>
      <c r="F823" s="5">
        <v>83</v>
      </c>
      <c r="G823" s="5">
        <v>15</v>
      </c>
      <c r="H823" s="5" t="s">
        <v>12</v>
      </c>
    </row>
    <row r="824" ht="24.95" customHeight="1" spans="1:8">
      <c r="A824" s="5">
        <v>822</v>
      </c>
      <c r="B824" s="5" t="s">
        <v>816</v>
      </c>
      <c r="C824" s="5" t="s">
        <v>567</v>
      </c>
      <c r="D824" s="5" t="str">
        <f>"叶谨瑄"</f>
        <v>叶谨瑄</v>
      </c>
      <c r="E824" s="5" t="s">
        <v>832</v>
      </c>
      <c r="F824" s="5">
        <v>83</v>
      </c>
      <c r="G824" s="5">
        <v>15</v>
      </c>
      <c r="H824" s="5" t="s">
        <v>12</v>
      </c>
    </row>
    <row r="825" ht="24.95" customHeight="1" spans="1:8">
      <c r="A825" s="5">
        <v>823</v>
      </c>
      <c r="B825" s="5" t="s">
        <v>816</v>
      </c>
      <c r="C825" s="5" t="s">
        <v>567</v>
      </c>
      <c r="D825" s="5" t="str">
        <f>"陈艳虹"</f>
        <v>陈艳虹</v>
      </c>
      <c r="E825" s="5" t="s">
        <v>833</v>
      </c>
      <c r="F825" s="5">
        <v>82</v>
      </c>
      <c r="G825" s="5">
        <v>17</v>
      </c>
      <c r="H825" s="5" t="s">
        <v>12</v>
      </c>
    </row>
    <row r="826" ht="24.95" customHeight="1" spans="1:8">
      <c r="A826" s="5">
        <v>824</v>
      </c>
      <c r="B826" s="5" t="s">
        <v>816</v>
      </c>
      <c r="C826" s="5" t="s">
        <v>567</v>
      </c>
      <c r="D826" s="5" t="str">
        <f>"周欣玮"</f>
        <v>周欣玮</v>
      </c>
      <c r="E826" s="5" t="s">
        <v>834</v>
      </c>
      <c r="F826" s="5">
        <v>82</v>
      </c>
      <c r="G826" s="5">
        <v>17</v>
      </c>
      <c r="H826" s="5" t="s">
        <v>12</v>
      </c>
    </row>
    <row r="827" ht="24.95" customHeight="1" spans="1:8">
      <c r="A827" s="5">
        <v>825</v>
      </c>
      <c r="B827" s="5" t="s">
        <v>816</v>
      </c>
      <c r="C827" s="5" t="s">
        <v>567</v>
      </c>
      <c r="D827" s="5" t="str">
        <f>"熊伊梅"</f>
        <v>熊伊梅</v>
      </c>
      <c r="E827" s="5" t="s">
        <v>835</v>
      </c>
      <c r="F827" s="5">
        <v>82</v>
      </c>
      <c r="G827" s="5">
        <v>17</v>
      </c>
      <c r="H827" s="5" t="s">
        <v>12</v>
      </c>
    </row>
    <row r="828" ht="24.95" customHeight="1" spans="1:8">
      <c r="A828" s="5">
        <v>826</v>
      </c>
      <c r="B828" s="5" t="s">
        <v>816</v>
      </c>
      <c r="C828" s="5" t="s">
        <v>567</v>
      </c>
      <c r="D828" s="5" t="str">
        <f>"石靖淇"</f>
        <v>石靖淇</v>
      </c>
      <c r="E828" s="5" t="s">
        <v>836</v>
      </c>
      <c r="F828" s="5">
        <v>82</v>
      </c>
      <c r="G828" s="5">
        <v>17</v>
      </c>
      <c r="H828" s="5" t="s">
        <v>12</v>
      </c>
    </row>
    <row r="829" ht="24.95" customHeight="1" spans="1:8">
      <c r="A829" s="5">
        <v>827</v>
      </c>
      <c r="B829" s="5" t="s">
        <v>816</v>
      </c>
      <c r="C829" s="5" t="s">
        <v>567</v>
      </c>
      <c r="D829" s="5" t="str">
        <f>"符晶晶"</f>
        <v>符晶晶</v>
      </c>
      <c r="E829" s="5" t="s">
        <v>837</v>
      </c>
      <c r="F829" s="5">
        <v>81</v>
      </c>
      <c r="G829" s="5">
        <v>21</v>
      </c>
      <c r="H829" s="5" t="s">
        <v>12</v>
      </c>
    </row>
    <row r="830" ht="24.95" customHeight="1" spans="1:8">
      <c r="A830" s="5">
        <v>828</v>
      </c>
      <c r="B830" s="5" t="s">
        <v>816</v>
      </c>
      <c r="C830" s="5" t="s">
        <v>567</v>
      </c>
      <c r="D830" s="5" t="str">
        <f>"何春女"</f>
        <v>何春女</v>
      </c>
      <c r="E830" s="5" t="s">
        <v>838</v>
      </c>
      <c r="F830" s="5">
        <v>81</v>
      </c>
      <c r="G830" s="5">
        <v>21</v>
      </c>
      <c r="H830" s="5" t="s">
        <v>12</v>
      </c>
    </row>
    <row r="831" ht="24.95" customHeight="1" spans="1:8">
      <c r="A831" s="5">
        <v>829</v>
      </c>
      <c r="B831" s="5" t="s">
        <v>816</v>
      </c>
      <c r="C831" s="5" t="s">
        <v>567</v>
      </c>
      <c r="D831" s="5" t="str">
        <f>"王艺诺"</f>
        <v>王艺诺</v>
      </c>
      <c r="E831" s="5" t="s">
        <v>839</v>
      </c>
      <c r="F831" s="5">
        <v>81</v>
      </c>
      <c r="G831" s="5">
        <v>21</v>
      </c>
      <c r="H831" s="5" t="s">
        <v>12</v>
      </c>
    </row>
    <row r="832" ht="24.95" customHeight="1" spans="1:8">
      <c r="A832" s="5">
        <v>830</v>
      </c>
      <c r="B832" s="5" t="s">
        <v>816</v>
      </c>
      <c r="C832" s="5" t="s">
        <v>567</v>
      </c>
      <c r="D832" s="5" t="str">
        <f>"文著"</f>
        <v>文著</v>
      </c>
      <c r="E832" s="5" t="s">
        <v>840</v>
      </c>
      <c r="F832" s="5">
        <v>81</v>
      </c>
      <c r="G832" s="5">
        <v>21</v>
      </c>
      <c r="H832" s="5" t="s">
        <v>12</v>
      </c>
    </row>
    <row r="833" ht="24.95" customHeight="1" spans="1:8">
      <c r="A833" s="5">
        <v>831</v>
      </c>
      <c r="B833" s="5" t="s">
        <v>816</v>
      </c>
      <c r="C833" s="5" t="s">
        <v>567</v>
      </c>
      <c r="D833" s="5" t="str">
        <f>"何舟山2024"</f>
        <v>何舟山2024</v>
      </c>
      <c r="E833" s="5" t="s">
        <v>841</v>
      </c>
      <c r="F833" s="5">
        <v>80</v>
      </c>
      <c r="G833" s="5">
        <v>25</v>
      </c>
      <c r="H833" s="5"/>
    </row>
    <row r="834" ht="24.95" customHeight="1" spans="1:8">
      <c r="A834" s="5">
        <v>832</v>
      </c>
      <c r="B834" s="5" t="s">
        <v>816</v>
      </c>
      <c r="C834" s="5" t="s">
        <v>567</v>
      </c>
      <c r="D834" s="5" t="str">
        <f>"雷晓蕾"</f>
        <v>雷晓蕾</v>
      </c>
      <c r="E834" s="5" t="s">
        <v>842</v>
      </c>
      <c r="F834" s="5">
        <v>80</v>
      </c>
      <c r="G834" s="5">
        <v>25</v>
      </c>
      <c r="H834" s="5"/>
    </row>
    <row r="835" ht="24.95" customHeight="1" spans="1:8">
      <c r="A835" s="5">
        <v>833</v>
      </c>
      <c r="B835" s="5" t="s">
        <v>816</v>
      </c>
      <c r="C835" s="5" t="s">
        <v>567</v>
      </c>
      <c r="D835" s="5" t="str">
        <f>"陈华爱"</f>
        <v>陈华爱</v>
      </c>
      <c r="E835" s="5" t="s">
        <v>843</v>
      </c>
      <c r="F835" s="5">
        <v>80</v>
      </c>
      <c r="G835" s="5">
        <v>25</v>
      </c>
      <c r="H835" s="5"/>
    </row>
    <row r="836" ht="24.95" customHeight="1" spans="1:8">
      <c r="A836" s="5">
        <v>834</v>
      </c>
      <c r="B836" s="5" t="s">
        <v>816</v>
      </c>
      <c r="C836" s="5" t="s">
        <v>567</v>
      </c>
      <c r="D836" s="5" t="str">
        <f>"唐海丹"</f>
        <v>唐海丹</v>
      </c>
      <c r="E836" s="5" t="s">
        <v>844</v>
      </c>
      <c r="F836" s="5">
        <v>79</v>
      </c>
      <c r="G836" s="5">
        <v>28</v>
      </c>
      <c r="H836" s="5"/>
    </row>
    <row r="837" ht="24.95" customHeight="1" spans="1:8">
      <c r="A837" s="5">
        <v>835</v>
      </c>
      <c r="B837" s="5" t="s">
        <v>816</v>
      </c>
      <c r="C837" s="5" t="s">
        <v>567</v>
      </c>
      <c r="D837" s="5" t="str">
        <f>"刘才女"</f>
        <v>刘才女</v>
      </c>
      <c r="E837" s="5" t="s">
        <v>845</v>
      </c>
      <c r="F837" s="5">
        <v>79</v>
      </c>
      <c r="G837" s="5">
        <v>28</v>
      </c>
      <c r="H837" s="5"/>
    </row>
    <row r="838" ht="24.95" customHeight="1" spans="1:8">
      <c r="A838" s="5">
        <v>836</v>
      </c>
      <c r="B838" s="5" t="s">
        <v>816</v>
      </c>
      <c r="C838" s="5" t="s">
        <v>567</v>
      </c>
      <c r="D838" s="5" t="str">
        <f>"符娟蝶"</f>
        <v>符娟蝶</v>
      </c>
      <c r="E838" s="5" t="s">
        <v>846</v>
      </c>
      <c r="F838" s="5">
        <v>78</v>
      </c>
      <c r="G838" s="5">
        <v>30</v>
      </c>
      <c r="H838" s="5"/>
    </row>
    <row r="839" ht="24.95" customHeight="1" spans="1:8">
      <c r="A839" s="5">
        <v>837</v>
      </c>
      <c r="B839" s="5" t="s">
        <v>816</v>
      </c>
      <c r="C839" s="5" t="s">
        <v>567</v>
      </c>
      <c r="D839" s="5" t="str">
        <f>"石慧美"</f>
        <v>石慧美</v>
      </c>
      <c r="E839" s="5" t="s">
        <v>847</v>
      </c>
      <c r="F839" s="5">
        <v>78</v>
      </c>
      <c r="G839" s="5">
        <v>30</v>
      </c>
      <c r="H839" s="5"/>
    </row>
    <row r="840" ht="24.95" customHeight="1" spans="1:8">
      <c r="A840" s="5">
        <v>838</v>
      </c>
      <c r="B840" s="5" t="s">
        <v>816</v>
      </c>
      <c r="C840" s="5" t="s">
        <v>567</v>
      </c>
      <c r="D840" s="5" t="str">
        <f>"张雯"</f>
        <v>张雯</v>
      </c>
      <c r="E840" s="5" t="s">
        <v>848</v>
      </c>
      <c r="F840" s="5">
        <v>78</v>
      </c>
      <c r="G840" s="5">
        <v>30</v>
      </c>
      <c r="H840" s="5"/>
    </row>
    <row r="841" ht="24.95" customHeight="1" spans="1:8">
      <c r="A841" s="5">
        <v>839</v>
      </c>
      <c r="B841" s="5" t="s">
        <v>816</v>
      </c>
      <c r="C841" s="5" t="s">
        <v>567</v>
      </c>
      <c r="D841" s="5" t="str">
        <f>"林静"</f>
        <v>林静</v>
      </c>
      <c r="E841" s="5" t="s">
        <v>849</v>
      </c>
      <c r="F841" s="5">
        <v>78</v>
      </c>
      <c r="G841" s="5">
        <v>30</v>
      </c>
      <c r="H841" s="5"/>
    </row>
    <row r="842" ht="24.95" customHeight="1" spans="1:8">
      <c r="A842" s="5">
        <v>840</v>
      </c>
      <c r="B842" s="5" t="s">
        <v>816</v>
      </c>
      <c r="C842" s="5" t="s">
        <v>567</v>
      </c>
      <c r="D842" s="5" t="str">
        <f>"周秀清"</f>
        <v>周秀清</v>
      </c>
      <c r="E842" s="5" t="s">
        <v>850</v>
      </c>
      <c r="F842" s="5">
        <v>77</v>
      </c>
      <c r="G842" s="5">
        <v>34</v>
      </c>
      <c r="H842" s="5"/>
    </row>
    <row r="843" ht="24.95" customHeight="1" spans="1:8">
      <c r="A843" s="5">
        <v>841</v>
      </c>
      <c r="B843" s="5" t="s">
        <v>816</v>
      </c>
      <c r="C843" s="5" t="s">
        <v>567</v>
      </c>
      <c r="D843" s="5" t="str">
        <f>"唐华蓉"</f>
        <v>唐华蓉</v>
      </c>
      <c r="E843" s="5" t="s">
        <v>851</v>
      </c>
      <c r="F843" s="5">
        <v>77</v>
      </c>
      <c r="G843" s="5">
        <v>34</v>
      </c>
      <c r="H843" s="5"/>
    </row>
    <row r="844" ht="24.95" customHeight="1" spans="1:8">
      <c r="A844" s="5">
        <v>842</v>
      </c>
      <c r="B844" s="5" t="s">
        <v>816</v>
      </c>
      <c r="C844" s="5" t="s">
        <v>567</v>
      </c>
      <c r="D844" s="5" t="str">
        <f>"吴晓瑜"</f>
        <v>吴晓瑜</v>
      </c>
      <c r="E844" s="5" t="s">
        <v>852</v>
      </c>
      <c r="F844" s="5">
        <v>77</v>
      </c>
      <c r="G844" s="5">
        <v>34</v>
      </c>
      <c r="H844" s="5"/>
    </row>
    <row r="845" ht="24.95" customHeight="1" spans="1:8">
      <c r="A845" s="5">
        <v>843</v>
      </c>
      <c r="B845" s="5" t="s">
        <v>816</v>
      </c>
      <c r="C845" s="5" t="s">
        <v>567</v>
      </c>
      <c r="D845" s="5" t="str">
        <f>"容泽莹"</f>
        <v>容泽莹</v>
      </c>
      <c r="E845" s="5" t="s">
        <v>853</v>
      </c>
      <c r="F845" s="5">
        <v>77</v>
      </c>
      <c r="G845" s="5">
        <v>34</v>
      </c>
      <c r="H845" s="5"/>
    </row>
    <row r="846" ht="24.95" customHeight="1" spans="1:8">
      <c r="A846" s="5">
        <v>844</v>
      </c>
      <c r="B846" s="5" t="s">
        <v>816</v>
      </c>
      <c r="C846" s="5" t="s">
        <v>567</v>
      </c>
      <c r="D846" s="5" t="str">
        <f>"符丰洁"</f>
        <v>符丰洁</v>
      </c>
      <c r="E846" s="5" t="s">
        <v>854</v>
      </c>
      <c r="F846" s="5">
        <v>77</v>
      </c>
      <c r="G846" s="5">
        <v>34</v>
      </c>
      <c r="H846" s="5"/>
    </row>
    <row r="847" ht="24.95" customHeight="1" spans="1:8">
      <c r="A847" s="5">
        <v>845</v>
      </c>
      <c r="B847" s="5" t="s">
        <v>816</v>
      </c>
      <c r="C847" s="5" t="s">
        <v>567</v>
      </c>
      <c r="D847" s="5" t="str">
        <f>"刘如艳"</f>
        <v>刘如艳</v>
      </c>
      <c r="E847" s="5" t="s">
        <v>855</v>
      </c>
      <c r="F847" s="5">
        <v>77</v>
      </c>
      <c r="G847" s="5">
        <v>34</v>
      </c>
      <c r="H847" s="5"/>
    </row>
    <row r="848" ht="24.95" customHeight="1" spans="1:8">
      <c r="A848" s="5">
        <v>846</v>
      </c>
      <c r="B848" s="5" t="s">
        <v>816</v>
      </c>
      <c r="C848" s="5" t="s">
        <v>567</v>
      </c>
      <c r="D848" s="5" t="str">
        <f>"谢心怡"</f>
        <v>谢心怡</v>
      </c>
      <c r="E848" s="5" t="s">
        <v>856</v>
      </c>
      <c r="F848" s="5">
        <v>76</v>
      </c>
      <c r="G848" s="5">
        <v>40</v>
      </c>
      <c r="H848" s="5"/>
    </row>
    <row r="849" ht="24.95" customHeight="1" spans="1:8">
      <c r="A849" s="5">
        <v>847</v>
      </c>
      <c r="B849" s="5" t="s">
        <v>816</v>
      </c>
      <c r="C849" s="5" t="s">
        <v>567</v>
      </c>
      <c r="D849" s="5" t="str">
        <f>"詹玉川"</f>
        <v>詹玉川</v>
      </c>
      <c r="E849" s="5" t="s">
        <v>857</v>
      </c>
      <c r="F849" s="5">
        <v>76</v>
      </c>
      <c r="G849" s="5">
        <v>40</v>
      </c>
      <c r="H849" s="5"/>
    </row>
    <row r="850" ht="24.95" customHeight="1" spans="1:8">
      <c r="A850" s="5">
        <v>848</v>
      </c>
      <c r="B850" s="5" t="s">
        <v>816</v>
      </c>
      <c r="C850" s="5" t="s">
        <v>567</v>
      </c>
      <c r="D850" s="5" t="str">
        <f>"李宇晴"</f>
        <v>李宇晴</v>
      </c>
      <c r="E850" s="5" t="s">
        <v>858</v>
      </c>
      <c r="F850" s="5">
        <v>76</v>
      </c>
      <c r="G850" s="5">
        <v>40</v>
      </c>
      <c r="H850" s="5"/>
    </row>
    <row r="851" ht="24.95" customHeight="1" spans="1:8">
      <c r="A851" s="5">
        <v>849</v>
      </c>
      <c r="B851" s="5" t="s">
        <v>816</v>
      </c>
      <c r="C851" s="5" t="s">
        <v>567</v>
      </c>
      <c r="D851" s="5" t="str">
        <f>"何希泓"</f>
        <v>何希泓</v>
      </c>
      <c r="E851" s="5" t="s">
        <v>859</v>
      </c>
      <c r="F851" s="5">
        <v>76</v>
      </c>
      <c r="G851" s="5">
        <v>40</v>
      </c>
      <c r="H851" s="5"/>
    </row>
    <row r="852" ht="24.95" customHeight="1" spans="1:8">
      <c r="A852" s="5">
        <v>850</v>
      </c>
      <c r="B852" s="5" t="s">
        <v>816</v>
      </c>
      <c r="C852" s="5" t="s">
        <v>567</v>
      </c>
      <c r="D852" s="5" t="str">
        <f>"罗雪萍"</f>
        <v>罗雪萍</v>
      </c>
      <c r="E852" s="5" t="s">
        <v>860</v>
      </c>
      <c r="F852" s="5">
        <v>76</v>
      </c>
      <c r="G852" s="5">
        <v>40</v>
      </c>
      <c r="H852" s="5"/>
    </row>
    <row r="853" ht="24.95" customHeight="1" spans="1:8">
      <c r="A853" s="5">
        <v>851</v>
      </c>
      <c r="B853" s="5" t="s">
        <v>816</v>
      </c>
      <c r="C853" s="5" t="s">
        <v>567</v>
      </c>
      <c r="D853" s="5" t="str">
        <f>"陈王宁"</f>
        <v>陈王宁</v>
      </c>
      <c r="E853" s="5" t="s">
        <v>861</v>
      </c>
      <c r="F853" s="5">
        <v>76</v>
      </c>
      <c r="G853" s="5">
        <v>40</v>
      </c>
      <c r="H853" s="5"/>
    </row>
    <row r="854" ht="24.95" customHeight="1" spans="1:8">
      <c r="A854" s="5">
        <v>852</v>
      </c>
      <c r="B854" s="5" t="s">
        <v>816</v>
      </c>
      <c r="C854" s="5" t="s">
        <v>567</v>
      </c>
      <c r="D854" s="5" t="str">
        <f>"李中唐"</f>
        <v>李中唐</v>
      </c>
      <c r="E854" s="5" t="s">
        <v>862</v>
      </c>
      <c r="F854" s="5">
        <v>76</v>
      </c>
      <c r="G854" s="5">
        <v>40</v>
      </c>
      <c r="H854" s="5"/>
    </row>
    <row r="855" ht="24.95" customHeight="1" spans="1:8">
      <c r="A855" s="5">
        <v>853</v>
      </c>
      <c r="B855" s="5" t="s">
        <v>816</v>
      </c>
      <c r="C855" s="5" t="s">
        <v>567</v>
      </c>
      <c r="D855" s="5" t="str">
        <f>"林欣然"</f>
        <v>林欣然</v>
      </c>
      <c r="E855" s="5" t="s">
        <v>863</v>
      </c>
      <c r="F855" s="5">
        <v>75</v>
      </c>
      <c r="G855" s="5">
        <v>47</v>
      </c>
      <c r="H855" s="5"/>
    </row>
    <row r="856" ht="24.95" customHeight="1" spans="1:8">
      <c r="A856" s="5">
        <v>854</v>
      </c>
      <c r="B856" s="5" t="s">
        <v>816</v>
      </c>
      <c r="C856" s="5" t="s">
        <v>567</v>
      </c>
      <c r="D856" s="5" t="str">
        <f>"余欣"</f>
        <v>余欣</v>
      </c>
      <c r="E856" s="5" t="s">
        <v>864</v>
      </c>
      <c r="F856" s="5">
        <v>75</v>
      </c>
      <c r="G856" s="5">
        <v>47</v>
      </c>
      <c r="H856" s="5"/>
    </row>
    <row r="857" ht="24.95" customHeight="1" spans="1:8">
      <c r="A857" s="5">
        <v>855</v>
      </c>
      <c r="B857" s="5" t="s">
        <v>816</v>
      </c>
      <c r="C857" s="5" t="s">
        <v>567</v>
      </c>
      <c r="D857" s="5" t="str">
        <f>"张龙坪"</f>
        <v>张龙坪</v>
      </c>
      <c r="E857" s="5" t="s">
        <v>865</v>
      </c>
      <c r="F857" s="5">
        <v>75</v>
      </c>
      <c r="G857" s="5">
        <v>47</v>
      </c>
      <c r="H857" s="5"/>
    </row>
    <row r="858" ht="24.95" customHeight="1" spans="1:8">
      <c r="A858" s="5">
        <v>856</v>
      </c>
      <c r="B858" s="5" t="s">
        <v>816</v>
      </c>
      <c r="C858" s="5" t="s">
        <v>567</v>
      </c>
      <c r="D858" s="5" t="str">
        <f>"吉妹"</f>
        <v>吉妹</v>
      </c>
      <c r="E858" s="5" t="s">
        <v>866</v>
      </c>
      <c r="F858" s="5">
        <v>75</v>
      </c>
      <c r="G858" s="5">
        <v>47</v>
      </c>
      <c r="H858" s="5"/>
    </row>
    <row r="859" ht="24.95" customHeight="1" spans="1:8">
      <c r="A859" s="5">
        <v>857</v>
      </c>
      <c r="B859" s="5" t="s">
        <v>816</v>
      </c>
      <c r="C859" s="5" t="s">
        <v>567</v>
      </c>
      <c r="D859" s="5" t="str">
        <f>"黄疆业"</f>
        <v>黄疆业</v>
      </c>
      <c r="E859" s="5" t="s">
        <v>867</v>
      </c>
      <c r="F859" s="5">
        <v>75</v>
      </c>
      <c r="G859" s="5">
        <v>47</v>
      </c>
      <c r="H859" s="5"/>
    </row>
    <row r="860" ht="24.95" customHeight="1" spans="1:8">
      <c r="A860" s="5">
        <v>858</v>
      </c>
      <c r="B860" s="5" t="s">
        <v>816</v>
      </c>
      <c r="C860" s="5" t="s">
        <v>567</v>
      </c>
      <c r="D860" s="5" t="str">
        <f>"陈丹娱"</f>
        <v>陈丹娱</v>
      </c>
      <c r="E860" s="5" t="s">
        <v>868</v>
      </c>
      <c r="F860" s="5">
        <v>75</v>
      </c>
      <c r="G860" s="5">
        <v>47</v>
      </c>
      <c r="H860" s="5"/>
    </row>
    <row r="861" ht="24.95" customHeight="1" spans="1:8">
      <c r="A861" s="5">
        <v>859</v>
      </c>
      <c r="B861" s="5" t="s">
        <v>816</v>
      </c>
      <c r="C861" s="5" t="s">
        <v>567</v>
      </c>
      <c r="D861" s="5" t="str">
        <f>"陈承玲"</f>
        <v>陈承玲</v>
      </c>
      <c r="E861" s="5" t="s">
        <v>869</v>
      </c>
      <c r="F861" s="5">
        <v>74</v>
      </c>
      <c r="G861" s="5">
        <v>53</v>
      </c>
      <c r="H861" s="5"/>
    </row>
    <row r="862" ht="24.95" customHeight="1" spans="1:8">
      <c r="A862" s="5">
        <v>860</v>
      </c>
      <c r="B862" s="5" t="s">
        <v>816</v>
      </c>
      <c r="C862" s="5" t="s">
        <v>567</v>
      </c>
      <c r="D862" s="5" t="str">
        <f>"曾起津"</f>
        <v>曾起津</v>
      </c>
      <c r="E862" s="5" t="s">
        <v>870</v>
      </c>
      <c r="F862" s="5">
        <v>74</v>
      </c>
      <c r="G862" s="5">
        <v>53</v>
      </c>
      <c r="H862" s="5"/>
    </row>
    <row r="863" ht="24.95" customHeight="1" spans="1:8">
      <c r="A863" s="5">
        <v>861</v>
      </c>
      <c r="B863" s="5" t="s">
        <v>816</v>
      </c>
      <c r="C863" s="5" t="s">
        <v>567</v>
      </c>
      <c r="D863" s="5" t="str">
        <f>"冯桃"</f>
        <v>冯桃</v>
      </c>
      <c r="E863" s="5" t="s">
        <v>871</v>
      </c>
      <c r="F863" s="5">
        <v>74</v>
      </c>
      <c r="G863" s="5">
        <v>53</v>
      </c>
      <c r="H863" s="5"/>
    </row>
    <row r="864" ht="24.95" customHeight="1" spans="1:8">
      <c r="A864" s="5">
        <v>862</v>
      </c>
      <c r="B864" s="5" t="s">
        <v>816</v>
      </c>
      <c r="C864" s="5" t="s">
        <v>567</v>
      </c>
      <c r="D864" s="5" t="str">
        <f>"陈冰冰"</f>
        <v>陈冰冰</v>
      </c>
      <c r="E864" s="5" t="s">
        <v>872</v>
      </c>
      <c r="F864" s="5">
        <v>72</v>
      </c>
      <c r="G864" s="5">
        <v>56</v>
      </c>
      <c r="H864" s="5"/>
    </row>
    <row r="865" ht="24.95" customHeight="1" spans="1:8">
      <c r="A865" s="5">
        <v>863</v>
      </c>
      <c r="B865" s="5" t="s">
        <v>816</v>
      </c>
      <c r="C865" s="5" t="s">
        <v>567</v>
      </c>
      <c r="D865" s="5" t="str">
        <f>"羊秀美"</f>
        <v>羊秀美</v>
      </c>
      <c r="E865" s="5" t="s">
        <v>873</v>
      </c>
      <c r="F865" s="5">
        <v>72</v>
      </c>
      <c r="G865" s="5">
        <v>56</v>
      </c>
      <c r="H865" s="5"/>
    </row>
    <row r="866" ht="24.95" customHeight="1" spans="1:8">
      <c r="A866" s="5">
        <v>864</v>
      </c>
      <c r="B866" s="5" t="s">
        <v>816</v>
      </c>
      <c r="C866" s="5" t="s">
        <v>567</v>
      </c>
      <c r="D866" s="5" t="str">
        <f>"黄晓萱"</f>
        <v>黄晓萱</v>
      </c>
      <c r="E866" s="5" t="s">
        <v>874</v>
      </c>
      <c r="F866" s="5">
        <v>72</v>
      </c>
      <c r="G866" s="5">
        <v>56</v>
      </c>
      <c r="H866" s="5"/>
    </row>
    <row r="867" ht="24.95" customHeight="1" spans="1:8">
      <c r="A867" s="5">
        <v>865</v>
      </c>
      <c r="B867" s="5" t="s">
        <v>816</v>
      </c>
      <c r="C867" s="5" t="s">
        <v>567</v>
      </c>
      <c r="D867" s="5" t="str">
        <f>"林欣"</f>
        <v>林欣</v>
      </c>
      <c r="E867" s="5" t="s">
        <v>875</v>
      </c>
      <c r="F867" s="5">
        <v>72</v>
      </c>
      <c r="G867" s="5">
        <v>56</v>
      </c>
      <c r="H867" s="5"/>
    </row>
    <row r="868" ht="24.95" customHeight="1" spans="1:8">
      <c r="A868" s="5">
        <v>866</v>
      </c>
      <c r="B868" s="5" t="s">
        <v>816</v>
      </c>
      <c r="C868" s="5" t="s">
        <v>567</v>
      </c>
      <c r="D868" s="5" t="str">
        <f>"乔莹"</f>
        <v>乔莹</v>
      </c>
      <c r="E868" s="5" t="s">
        <v>876</v>
      </c>
      <c r="F868" s="5">
        <v>71</v>
      </c>
      <c r="G868" s="5">
        <v>60</v>
      </c>
      <c r="H868" s="5"/>
    </row>
    <row r="869" ht="24.95" customHeight="1" spans="1:8">
      <c r="A869" s="5">
        <v>867</v>
      </c>
      <c r="B869" s="5" t="s">
        <v>816</v>
      </c>
      <c r="C869" s="5" t="s">
        <v>567</v>
      </c>
      <c r="D869" s="5" t="str">
        <f>"蒋秀坤"</f>
        <v>蒋秀坤</v>
      </c>
      <c r="E869" s="5" t="s">
        <v>877</v>
      </c>
      <c r="F869" s="5">
        <v>71</v>
      </c>
      <c r="G869" s="5">
        <v>60</v>
      </c>
      <c r="H869" s="5"/>
    </row>
    <row r="870" ht="24.95" customHeight="1" spans="1:8">
      <c r="A870" s="5">
        <v>868</v>
      </c>
      <c r="B870" s="5" t="s">
        <v>816</v>
      </c>
      <c r="C870" s="5" t="s">
        <v>567</v>
      </c>
      <c r="D870" s="5" t="str">
        <f>"龚婉晴"</f>
        <v>龚婉晴</v>
      </c>
      <c r="E870" s="5" t="s">
        <v>878</v>
      </c>
      <c r="F870" s="5">
        <v>70</v>
      </c>
      <c r="G870" s="5">
        <v>62</v>
      </c>
      <c r="H870" s="5"/>
    </row>
    <row r="871" ht="24.95" customHeight="1" spans="1:8">
      <c r="A871" s="5">
        <v>869</v>
      </c>
      <c r="B871" s="5" t="s">
        <v>816</v>
      </c>
      <c r="C871" s="5" t="s">
        <v>567</v>
      </c>
      <c r="D871" s="5" t="str">
        <f>"符欣怡"</f>
        <v>符欣怡</v>
      </c>
      <c r="E871" s="5" t="s">
        <v>879</v>
      </c>
      <c r="F871" s="5">
        <v>69</v>
      </c>
      <c r="G871" s="5">
        <v>63</v>
      </c>
      <c r="H871" s="5"/>
    </row>
    <row r="872" ht="24.95" customHeight="1" spans="1:8">
      <c r="A872" s="5">
        <v>870</v>
      </c>
      <c r="B872" s="5" t="s">
        <v>816</v>
      </c>
      <c r="C872" s="5" t="s">
        <v>567</v>
      </c>
      <c r="D872" s="5" t="str">
        <f>"黄柳艳"</f>
        <v>黄柳艳</v>
      </c>
      <c r="E872" s="5" t="s">
        <v>880</v>
      </c>
      <c r="F872" s="5">
        <v>69</v>
      </c>
      <c r="G872" s="5">
        <v>63</v>
      </c>
      <c r="H872" s="5"/>
    </row>
    <row r="873" ht="24.95" customHeight="1" spans="1:8">
      <c r="A873" s="5">
        <v>871</v>
      </c>
      <c r="B873" s="5" t="s">
        <v>816</v>
      </c>
      <c r="C873" s="5" t="s">
        <v>567</v>
      </c>
      <c r="D873" s="5" t="str">
        <f>"赵绵峰"</f>
        <v>赵绵峰</v>
      </c>
      <c r="E873" s="5" t="s">
        <v>881</v>
      </c>
      <c r="F873" s="5">
        <v>69</v>
      </c>
      <c r="G873" s="5">
        <v>63</v>
      </c>
      <c r="H873" s="5"/>
    </row>
    <row r="874" ht="24.95" customHeight="1" spans="1:8">
      <c r="A874" s="5">
        <v>872</v>
      </c>
      <c r="B874" s="5" t="s">
        <v>816</v>
      </c>
      <c r="C874" s="5" t="s">
        <v>567</v>
      </c>
      <c r="D874" s="5" t="str">
        <f>"许燕娜"</f>
        <v>许燕娜</v>
      </c>
      <c r="E874" s="5" t="s">
        <v>882</v>
      </c>
      <c r="F874" s="5">
        <v>67</v>
      </c>
      <c r="G874" s="5">
        <v>66</v>
      </c>
      <c r="H874" s="5"/>
    </row>
    <row r="875" ht="24.95" customHeight="1" spans="1:8">
      <c r="A875" s="5">
        <v>873</v>
      </c>
      <c r="B875" s="5" t="s">
        <v>816</v>
      </c>
      <c r="C875" s="5" t="s">
        <v>567</v>
      </c>
      <c r="D875" s="5" t="str">
        <f>"吴钟妩"</f>
        <v>吴钟妩</v>
      </c>
      <c r="E875" s="5" t="s">
        <v>883</v>
      </c>
      <c r="F875" s="5">
        <v>65</v>
      </c>
      <c r="G875" s="5">
        <v>67</v>
      </c>
      <c r="H875" s="5"/>
    </row>
    <row r="876" ht="24.95" customHeight="1" spans="1:8">
      <c r="A876" s="5">
        <v>874</v>
      </c>
      <c r="B876" s="5" t="s">
        <v>816</v>
      </c>
      <c r="C876" s="5" t="s">
        <v>567</v>
      </c>
      <c r="D876" s="5" t="str">
        <f>"贺云凤"</f>
        <v>贺云凤</v>
      </c>
      <c r="E876" s="5" t="s">
        <v>884</v>
      </c>
      <c r="F876" s="5">
        <v>64</v>
      </c>
      <c r="G876" s="5">
        <v>68</v>
      </c>
      <c r="H876" s="5"/>
    </row>
    <row r="877" ht="24.95" customHeight="1" spans="1:8">
      <c r="A877" s="5">
        <v>875</v>
      </c>
      <c r="B877" s="5" t="s">
        <v>816</v>
      </c>
      <c r="C877" s="5" t="s">
        <v>567</v>
      </c>
      <c r="D877" s="5" t="str">
        <f>"程婉霞"</f>
        <v>程婉霞</v>
      </c>
      <c r="E877" s="5" t="s">
        <v>885</v>
      </c>
      <c r="F877" s="5">
        <v>64</v>
      </c>
      <c r="G877" s="5">
        <v>68</v>
      </c>
      <c r="H877" s="5"/>
    </row>
    <row r="878" ht="24.95" customHeight="1" spans="1:8">
      <c r="A878" s="5">
        <v>876</v>
      </c>
      <c r="B878" s="5" t="s">
        <v>816</v>
      </c>
      <c r="C878" s="5" t="s">
        <v>567</v>
      </c>
      <c r="D878" s="5" t="str">
        <f>"吴瑜"</f>
        <v>吴瑜</v>
      </c>
      <c r="E878" s="5" t="s">
        <v>886</v>
      </c>
      <c r="F878" s="5">
        <v>64</v>
      </c>
      <c r="G878" s="5">
        <v>68</v>
      </c>
      <c r="H878" s="5"/>
    </row>
    <row r="879" ht="24.95" customHeight="1" spans="1:8">
      <c r="A879" s="5">
        <v>877</v>
      </c>
      <c r="B879" s="5" t="s">
        <v>816</v>
      </c>
      <c r="C879" s="5" t="s">
        <v>567</v>
      </c>
      <c r="D879" s="5" t="str">
        <f>"刘可"</f>
        <v>刘可</v>
      </c>
      <c r="E879" s="5" t="s">
        <v>887</v>
      </c>
      <c r="F879" s="5">
        <v>62</v>
      </c>
      <c r="G879" s="5">
        <v>71</v>
      </c>
      <c r="H879" s="5"/>
    </row>
    <row r="880" ht="24.95" customHeight="1" spans="1:8">
      <c r="A880" s="5">
        <v>878</v>
      </c>
      <c r="B880" s="5" t="s">
        <v>816</v>
      </c>
      <c r="C880" s="5" t="s">
        <v>567</v>
      </c>
      <c r="D880" s="5" t="str">
        <f>"林尉平"</f>
        <v>林尉平</v>
      </c>
      <c r="E880" s="5" t="s">
        <v>888</v>
      </c>
      <c r="F880" s="5">
        <v>58</v>
      </c>
      <c r="G880" s="5">
        <v>72</v>
      </c>
      <c r="H880" s="5" t="s">
        <v>53</v>
      </c>
    </row>
    <row r="881" ht="24.95" customHeight="1" spans="1:8">
      <c r="A881" s="5">
        <v>879</v>
      </c>
      <c r="B881" s="5" t="s">
        <v>816</v>
      </c>
      <c r="C881" s="5" t="s">
        <v>567</v>
      </c>
      <c r="D881" s="5" t="str">
        <f>"李涵"</f>
        <v>李涵</v>
      </c>
      <c r="E881" s="5" t="s">
        <v>889</v>
      </c>
      <c r="F881" s="5">
        <v>57</v>
      </c>
      <c r="G881" s="5">
        <v>73</v>
      </c>
      <c r="H881" s="5" t="s">
        <v>53</v>
      </c>
    </row>
    <row r="882" ht="24.95" customHeight="1" spans="1:8">
      <c r="A882" s="5">
        <v>880</v>
      </c>
      <c r="B882" s="5" t="s">
        <v>816</v>
      </c>
      <c r="C882" s="5" t="s">
        <v>567</v>
      </c>
      <c r="D882" s="5" t="str">
        <f>"许春雨"</f>
        <v>许春雨</v>
      </c>
      <c r="E882" s="5" t="s">
        <v>890</v>
      </c>
      <c r="F882" s="5">
        <v>51</v>
      </c>
      <c r="G882" s="5">
        <v>74</v>
      </c>
      <c r="H882" s="5" t="s">
        <v>53</v>
      </c>
    </row>
    <row r="883" ht="24.95" customHeight="1" spans="1:8">
      <c r="A883" s="5">
        <v>881</v>
      </c>
      <c r="B883" s="5" t="s">
        <v>816</v>
      </c>
      <c r="C883" s="5" t="s">
        <v>567</v>
      </c>
      <c r="D883" s="5" t="str">
        <f>"曾蕙"</f>
        <v>曾蕙</v>
      </c>
      <c r="E883" s="5" t="s">
        <v>323</v>
      </c>
      <c r="F883" s="5">
        <v>0</v>
      </c>
      <c r="G883" s="5">
        <v>75</v>
      </c>
      <c r="H883" s="5" t="s">
        <v>23</v>
      </c>
    </row>
    <row r="884" ht="24.95" customHeight="1" spans="1:8">
      <c r="A884" s="5">
        <v>882</v>
      </c>
      <c r="B884" s="5" t="s">
        <v>816</v>
      </c>
      <c r="C884" s="5" t="s">
        <v>567</v>
      </c>
      <c r="D884" s="5" t="str">
        <f>"周焕伊"</f>
        <v>周焕伊</v>
      </c>
      <c r="E884" s="5" t="s">
        <v>891</v>
      </c>
      <c r="F884" s="5">
        <v>0</v>
      </c>
      <c r="G884" s="5">
        <v>75</v>
      </c>
      <c r="H884" s="5" t="s">
        <v>23</v>
      </c>
    </row>
    <row r="885" ht="24.95" customHeight="1" spans="1:8">
      <c r="A885" s="5">
        <v>883</v>
      </c>
      <c r="B885" s="5" t="s">
        <v>816</v>
      </c>
      <c r="C885" s="5" t="s">
        <v>567</v>
      </c>
      <c r="D885" s="5" t="str">
        <f>"林海英"</f>
        <v>林海英</v>
      </c>
      <c r="E885" s="5" t="s">
        <v>892</v>
      </c>
      <c r="F885" s="5">
        <v>0</v>
      </c>
      <c r="G885" s="5">
        <v>75</v>
      </c>
      <c r="H885" s="5" t="s">
        <v>23</v>
      </c>
    </row>
    <row r="886" ht="24.95" customHeight="1" spans="1:8">
      <c r="A886" s="5">
        <v>884</v>
      </c>
      <c r="B886" s="5" t="s">
        <v>816</v>
      </c>
      <c r="C886" s="5" t="s">
        <v>567</v>
      </c>
      <c r="D886" s="5" t="str">
        <f>"王瑜晶"</f>
        <v>王瑜晶</v>
      </c>
      <c r="E886" s="5" t="s">
        <v>893</v>
      </c>
      <c r="F886" s="5">
        <v>0</v>
      </c>
      <c r="G886" s="5">
        <v>75</v>
      </c>
      <c r="H886" s="5" t="s">
        <v>23</v>
      </c>
    </row>
    <row r="887" ht="24.95" customHeight="1" spans="1:8">
      <c r="A887" s="5">
        <v>885</v>
      </c>
      <c r="B887" s="5" t="s">
        <v>816</v>
      </c>
      <c r="C887" s="5" t="s">
        <v>567</v>
      </c>
      <c r="D887" s="5" t="str">
        <f>"周金霞"</f>
        <v>周金霞</v>
      </c>
      <c r="E887" s="5" t="s">
        <v>894</v>
      </c>
      <c r="F887" s="5">
        <v>0</v>
      </c>
      <c r="G887" s="5">
        <v>75</v>
      </c>
      <c r="H887" s="5" t="s">
        <v>23</v>
      </c>
    </row>
    <row r="888" ht="24.95" customHeight="1" spans="1:8">
      <c r="A888" s="5">
        <v>886</v>
      </c>
      <c r="B888" s="5" t="s">
        <v>816</v>
      </c>
      <c r="C888" s="5" t="s">
        <v>567</v>
      </c>
      <c r="D888" s="5" t="str">
        <f>"张茵"</f>
        <v>张茵</v>
      </c>
      <c r="E888" s="5" t="s">
        <v>895</v>
      </c>
      <c r="F888" s="5">
        <v>0</v>
      </c>
      <c r="G888" s="5">
        <v>75</v>
      </c>
      <c r="H888" s="5" t="s">
        <v>23</v>
      </c>
    </row>
    <row r="889" ht="24.95" customHeight="1" spans="1:8">
      <c r="A889" s="5">
        <v>887</v>
      </c>
      <c r="B889" s="5" t="s">
        <v>816</v>
      </c>
      <c r="C889" s="5" t="s">
        <v>567</v>
      </c>
      <c r="D889" s="5" t="str">
        <f>"章鑫婧"</f>
        <v>章鑫婧</v>
      </c>
      <c r="E889" s="5" t="s">
        <v>896</v>
      </c>
      <c r="F889" s="5">
        <v>0</v>
      </c>
      <c r="G889" s="5">
        <v>75</v>
      </c>
      <c r="H889" s="5" t="s">
        <v>23</v>
      </c>
    </row>
    <row r="890" ht="24.95" customHeight="1" spans="1:8">
      <c r="A890" s="5">
        <v>888</v>
      </c>
      <c r="B890" s="5" t="s">
        <v>816</v>
      </c>
      <c r="C890" s="5" t="s">
        <v>567</v>
      </c>
      <c r="D890" s="5" t="str">
        <f>"刘晓萌"</f>
        <v>刘晓萌</v>
      </c>
      <c r="E890" s="5" t="s">
        <v>897</v>
      </c>
      <c r="F890" s="5">
        <v>0</v>
      </c>
      <c r="G890" s="5">
        <v>75</v>
      </c>
      <c r="H890" s="5" t="s">
        <v>23</v>
      </c>
    </row>
    <row r="891" ht="24.95" customHeight="1" spans="1:8">
      <c r="A891" s="5">
        <v>889</v>
      </c>
      <c r="B891" s="5" t="s">
        <v>816</v>
      </c>
      <c r="C891" s="5" t="s">
        <v>567</v>
      </c>
      <c r="D891" s="5" t="str">
        <f>"郑晓雅"</f>
        <v>郑晓雅</v>
      </c>
      <c r="E891" s="5" t="s">
        <v>898</v>
      </c>
      <c r="F891" s="5">
        <v>0</v>
      </c>
      <c r="G891" s="5">
        <v>75</v>
      </c>
      <c r="H891" s="5" t="s">
        <v>23</v>
      </c>
    </row>
    <row r="892" ht="24.95" customHeight="1" spans="1:8">
      <c r="A892" s="5">
        <v>890</v>
      </c>
      <c r="B892" s="5" t="s">
        <v>899</v>
      </c>
      <c r="C892" s="5" t="s">
        <v>567</v>
      </c>
      <c r="D892" s="5" t="str">
        <f>"杜丹娜"</f>
        <v>杜丹娜</v>
      </c>
      <c r="E892" s="5" t="s">
        <v>51</v>
      </c>
      <c r="F892" s="5">
        <v>89</v>
      </c>
      <c r="G892" s="5">
        <v>1</v>
      </c>
      <c r="H892" s="5" t="s">
        <v>12</v>
      </c>
    </row>
    <row r="893" ht="24.95" customHeight="1" spans="1:8">
      <c r="A893" s="5">
        <v>891</v>
      </c>
      <c r="B893" s="5" t="s">
        <v>899</v>
      </c>
      <c r="C893" s="5" t="s">
        <v>567</v>
      </c>
      <c r="D893" s="5" t="str">
        <f>"莫溶溶"</f>
        <v>莫溶溶</v>
      </c>
      <c r="E893" s="5" t="s">
        <v>900</v>
      </c>
      <c r="F893" s="5">
        <v>86</v>
      </c>
      <c r="G893" s="5">
        <v>2</v>
      </c>
      <c r="H893" s="5" t="s">
        <v>12</v>
      </c>
    </row>
    <row r="894" ht="24.95" customHeight="1" spans="1:8">
      <c r="A894" s="5">
        <v>892</v>
      </c>
      <c r="B894" s="5" t="s">
        <v>899</v>
      </c>
      <c r="C894" s="5" t="s">
        <v>567</v>
      </c>
      <c r="D894" s="5" t="str">
        <f>"宋馥汝"</f>
        <v>宋馥汝</v>
      </c>
      <c r="E894" s="5" t="s">
        <v>901</v>
      </c>
      <c r="F894" s="5">
        <v>85</v>
      </c>
      <c r="G894" s="5">
        <v>3</v>
      </c>
      <c r="H894" s="5" t="s">
        <v>12</v>
      </c>
    </row>
    <row r="895" ht="24.95" customHeight="1" spans="1:8">
      <c r="A895" s="5">
        <v>893</v>
      </c>
      <c r="B895" s="5" t="s">
        <v>899</v>
      </c>
      <c r="C895" s="5" t="s">
        <v>567</v>
      </c>
      <c r="D895" s="5" t="str">
        <f>"王雨琪"</f>
        <v>王雨琪</v>
      </c>
      <c r="E895" s="5" t="s">
        <v>902</v>
      </c>
      <c r="F895" s="5">
        <v>85</v>
      </c>
      <c r="G895" s="5">
        <v>3</v>
      </c>
      <c r="H895" s="5" t="s">
        <v>12</v>
      </c>
    </row>
    <row r="896" ht="24.95" customHeight="1" spans="1:8">
      <c r="A896" s="5">
        <v>894</v>
      </c>
      <c r="B896" s="5" t="s">
        <v>899</v>
      </c>
      <c r="C896" s="5" t="s">
        <v>567</v>
      </c>
      <c r="D896" s="5" t="str">
        <f>"刘欣华"</f>
        <v>刘欣华</v>
      </c>
      <c r="E896" s="5" t="s">
        <v>903</v>
      </c>
      <c r="F896" s="5">
        <v>83</v>
      </c>
      <c r="G896" s="5">
        <v>5</v>
      </c>
      <c r="H896" s="5" t="s">
        <v>12</v>
      </c>
    </row>
    <row r="897" ht="24.95" customHeight="1" spans="1:8">
      <c r="A897" s="5">
        <v>895</v>
      </c>
      <c r="B897" s="5" t="s">
        <v>899</v>
      </c>
      <c r="C897" s="5" t="s">
        <v>567</v>
      </c>
      <c r="D897" s="5" t="str">
        <f>"孔思云"</f>
        <v>孔思云</v>
      </c>
      <c r="E897" s="5" t="s">
        <v>904</v>
      </c>
      <c r="F897" s="5">
        <v>82</v>
      </c>
      <c r="G897" s="5">
        <v>6</v>
      </c>
      <c r="H897" s="5" t="s">
        <v>12</v>
      </c>
    </row>
    <row r="898" ht="24.95" customHeight="1" spans="1:8">
      <c r="A898" s="5">
        <v>896</v>
      </c>
      <c r="B898" s="5" t="s">
        <v>899</v>
      </c>
      <c r="C898" s="5" t="s">
        <v>567</v>
      </c>
      <c r="D898" s="5" t="str">
        <f>"陈菊"</f>
        <v>陈菊</v>
      </c>
      <c r="E898" s="5" t="s">
        <v>905</v>
      </c>
      <c r="F898" s="5">
        <v>81</v>
      </c>
      <c r="G898" s="5">
        <v>7</v>
      </c>
      <c r="H898" s="5" t="s">
        <v>12</v>
      </c>
    </row>
    <row r="899" ht="24.95" customHeight="1" spans="1:8">
      <c r="A899" s="5">
        <v>897</v>
      </c>
      <c r="B899" s="5" t="s">
        <v>899</v>
      </c>
      <c r="C899" s="5" t="s">
        <v>567</v>
      </c>
      <c r="D899" s="5" t="str">
        <f>"陈玲"</f>
        <v>陈玲</v>
      </c>
      <c r="E899" s="5" t="s">
        <v>906</v>
      </c>
      <c r="F899" s="5">
        <v>78</v>
      </c>
      <c r="G899" s="5">
        <v>8</v>
      </c>
      <c r="H899" s="5" t="s">
        <v>12</v>
      </c>
    </row>
    <row r="900" ht="24.95" customHeight="1" spans="1:8">
      <c r="A900" s="5">
        <v>898</v>
      </c>
      <c r="B900" s="5" t="s">
        <v>899</v>
      </c>
      <c r="C900" s="5" t="s">
        <v>567</v>
      </c>
      <c r="D900" s="5" t="str">
        <f>"陈庭薇"</f>
        <v>陈庭薇</v>
      </c>
      <c r="E900" s="5" t="s">
        <v>907</v>
      </c>
      <c r="F900" s="5">
        <v>78</v>
      </c>
      <c r="G900" s="5">
        <v>8</v>
      </c>
      <c r="H900" s="5" t="s">
        <v>12</v>
      </c>
    </row>
    <row r="901" ht="24.95" customHeight="1" spans="1:8">
      <c r="A901" s="5">
        <v>899</v>
      </c>
      <c r="B901" s="5" t="s">
        <v>899</v>
      </c>
      <c r="C901" s="5" t="s">
        <v>567</v>
      </c>
      <c r="D901" s="5" t="str">
        <f>"周雅妮"</f>
        <v>周雅妮</v>
      </c>
      <c r="E901" s="5" t="s">
        <v>908</v>
      </c>
      <c r="F901" s="5">
        <v>78</v>
      </c>
      <c r="G901" s="5">
        <v>8</v>
      </c>
      <c r="H901" s="5" t="s">
        <v>12</v>
      </c>
    </row>
    <row r="902" ht="24.95" customHeight="1" spans="1:8">
      <c r="A902" s="5">
        <v>900</v>
      </c>
      <c r="B902" s="5" t="s">
        <v>899</v>
      </c>
      <c r="C902" s="5" t="s">
        <v>567</v>
      </c>
      <c r="D902" s="5" t="str">
        <f>"周昱杉"</f>
        <v>周昱杉</v>
      </c>
      <c r="E902" s="5" t="s">
        <v>909</v>
      </c>
      <c r="F902" s="5">
        <v>78</v>
      </c>
      <c r="G902" s="5">
        <v>8</v>
      </c>
      <c r="H902" s="5" t="s">
        <v>12</v>
      </c>
    </row>
    <row r="903" ht="24.95" customHeight="1" spans="1:8">
      <c r="A903" s="5">
        <v>901</v>
      </c>
      <c r="B903" s="5" t="s">
        <v>899</v>
      </c>
      <c r="C903" s="5" t="s">
        <v>567</v>
      </c>
      <c r="D903" s="5" t="str">
        <f>"陈锦锐"</f>
        <v>陈锦锐</v>
      </c>
      <c r="E903" s="5" t="s">
        <v>910</v>
      </c>
      <c r="F903" s="5">
        <v>77</v>
      </c>
      <c r="G903" s="5">
        <v>12</v>
      </c>
      <c r="H903" s="5" t="s">
        <v>12</v>
      </c>
    </row>
    <row r="904" ht="24.95" customHeight="1" spans="1:8">
      <c r="A904" s="5">
        <v>902</v>
      </c>
      <c r="B904" s="5" t="s">
        <v>899</v>
      </c>
      <c r="C904" s="5" t="s">
        <v>567</v>
      </c>
      <c r="D904" s="5" t="str">
        <f>"邬锦春"</f>
        <v>邬锦春</v>
      </c>
      <c r="E904" s="5" t="s">
        <v>911</v>
      </c>
      <c r="F904" s="5">
        <v>77</v>
      </c>
      <c r="G904" s="5">
        <v>12</v>
      </c>
      <c r="H904" s="5" t="s">
        <v>12</v>
      </c>
    </row>
    <row r="905" ht="24.95" customHeight="1" spans="1:8">
      <c r="A905" s="5">
        <v>903</v>
      </c>
      <c r="B905" s="5" t="s">
        <v>899</v>
      </c>
      <c r="C905" s="5" t="s">
        <v>567</v>
      </c>
      <c r="D905" s="5" t="str">
        <f>"邢慧青"</f>
        <v>邢慧青</v>
      </c>
      <c r="E905" s="5" t="s">
        <v>912</v>
      </c>
      <c r="F905" s="5">
        <v>77</v>
      </c>
      <c r="G905" s="5">
        <v>12</v>
      </c>
      <c r="H905" s="5" t="s">
        <v>12</v>
      </c>
    </row>
    <row r="906" ht="24.95" customHeight="1" spans="1:8">
      <c r="A906" s="5">
        <v>904</v>
      </c>
      <c r="B906" s="5" t="s">
        <v>899</v>
      </c>
      <c r="C906" s="5" t="s">
        <v>567</v>
      </c>
      <c r="D906" s="5" t="str">
        <f>"吕晨星"</f>
        <v>吕晨星</v>
      </c>
      <c r="E906" s="5" t="s">
        <v>913</v>
      </c>
      <c r="F906" s="5">
        <v>76</v>
      </c>
      <c r="G906" s="5">
        <v>15</v>
      </c>
      <c r="H906" s="5" t="s">
        <v>12</v>
      </c>
    </row>
    <row r="907" ht="24.95" customHeight="1" spans="1:8">
      <c r="A907" s="5">
        <v>905</v>
      </c>
      <c r="B907" s="5" t="s">
        <v>899</v>
      </c>
      <c r="C907" s="5" t="s">
        <v>567</v>
      </c>
      <c r="D907" s="5" t="str">
        <f>"张佳惠"</f>
        <v>张佳惠</v>
      </c>
      <c r="E907" s="5" t="s">
        <v>914</v>
      </c>
      <c r="F907" s="5">
        <v>76</v>
      </c>
      <c r="G907" s="5">
        <v>15</v>
      </c>
      <c r="H907" s="5" t="s">
        <v>12</v>
      </c>
    </row>
    <row r="908" ht="24.95" customHeight="1" spans="1:8">
      <c r="A908" s="5">
        <v>906</v>
      </c>
      <c r="B908" s="5" t="s">
        <v>899</v>
      </c>
      <c r="C908" s="5" t="s">
        <v>567</v>
      </c>
      <c r="D908" s="5" t="str">
        <f>"钟洁滢"</f>
        <v>钟洁滢</v>
      </c>
      <c r="E908" s="5" t="s">
        <v>915</v>
      </c>
      <c r="F908" s="5">
        <v>75</v>
      </c>
      <c r="G908" s="5">
        <v>17</v>
      </c>
      <c r="H908" s="5" t="s">
        <v>12</v>
      </c>
    </row>
    <row r="909" ht="24.95" customHeight="1" spans="1:8">
      <c r="A909" s="5">
        <v>907</v>
      </c>
      <c r="B909" s="5" t="s">
        <v>899</v>
      </c>
      <c r="C909" s="5" t="s">
        <v>567</v>
      </c>
      <c r="D909" s="5" t="str">
        <f>"梁美玲"</f>
        <v>梁美玲</v>
      </c>
      <c r="E909" s="5" t="s">
        <v>916</v>
      </c>
      <c r="F909" s="5">
        <v>75</v>
      </c>
      <c r="G909" s="5">
        <v>17</v>
      </c>
      <c r="H909" s="5" t="s">
        <v>12</v>
      </c>
    </row>
    <row r="910" ht="24.95" customHeight="1" spans="1:8">
      <c r="A910" s="5">
        <v>908</v>
      </c>
      <c r="B910" s="5" t="s">
        <v>899</v>
      </c>
      <c r="C910" s="5" t="s">
        <v>567</v>
      </c>
      <c r="D910" s="5" t="str">
        <f>"叶倩倩"</f>
        <v>叶倩倩</v>
      </c>
      <c r="E910" s="5" t="s">
        <v>686</v>
      </c>
      <c r="F910" s="5">
        <v>75</v>
      </c>
      <c r="G910" s="5">
        <v>17</v>
      </c>
      <c r="H910" s="5" t="s">
        <v>12</v>
      </c>
    </row>
    <row r="911" ht="24.95" customHeight="1" spans="1:8">
      <c r="A911" s="5">
        <v>909</v>
      </c>
      <c r="B911" s="5" t="s">
        <v>899</v>
      </c>
      <c r="C911" s="5" t="s">
        <v>567</v>
      </c>
      <c r="D911" s="5" t="str">
        <f>"汲敏芝"</f>
        <v>汲敏芝</v>
      </c>
      <c r="E911" s="5" t="s">
        <v>917</v>
      </c>
      <c r="F911" s="5">
        <v>75</v>
      </c>
      <c r="G911" s="5">
        <v>17</v>
      </c>
      <c r="H911" s="5" t="s">
        <v>12</v>
      </c>
    </row>
    <row r="912" ht="24.95" customHeight="1" spans="1:8">
      <c r="A912" s="5">
        <v>910</v>
      </c>
      <c r="B912" s="5" t="s">
        <v>899</v>
      </c>
      <c r="C912" s="5" t="s">
        <v>567</v>
      </c>
      <c r="D912" s="5" t="str">
        <f>"陈逢婷"</f>
        <v>陈逢婷</v>
      </c>
      <c r="E912" s="5" t="s">
        <v>918</v>
      </c>
      <c r="F912" s="5">
        <v>74</v>
      </c>
      <c r="G912" s="5">
        <v>21</v>
      </c>
      <c r="H912" s="5"/>
    </row>
    <row r="913" ht="24.95" customHeight="1" spans="1:8">
      <c r="A913" s="5">
        <v>911</v>
      </c>
      <c r="B913" s="5" t="s">
        <v>899</v>
      </c>
      <c r="C913" s="5" t="s">
        <v>567</v>
      </c>
      <c r="D913" s="5" t="str">
        <f>"陈惠景"</f>
        <v>陈惠景</v>
      </c>
      <c r="E913" s="5" t="s">
        <v>919</v>
      </c>
      <c r="F913" s="5">
        <v>73</v>
      </c>
      <c r="G913" s="5">
        <v>22</v>
      </c>
      <c r="H913" s="5"/>
    </row>
    <row r="914" ht="24.95" customHeight="1" spans="1:8">
      <c r="A914" s="5">
        <v>912</v>
      </c>
      <c r="B914" s="5" t="s">
        <v>899</v>
      </c>
      <c r="C914" s="5" t="s">
        <v>567</v>
      </c>
      <c r="D914" s="5" t="str">
        <f>"符翠暖"</f>
        <v>符翠暖</v>
      </c>
      <c r="E914" s="5" t="s">
        <v>920</v>
      </c>
      <c r="F914" s="5">
        <v>73</v>
      </c>
      <c r="G914" s="5">
        <v>22</v>
      </c>
      <c r="H914" s="5"/>
    </row>
    <row r="915" ht="24.95" customHeight="1" spans="1:8">
      <c r="A915" s="5">
        <v>913</v>
      </c>
      <c r="B915" s="5" t="s">
        <v>899</v>
      </c>
      <c r="C915" s="5" t="s">
        <v>567</v>
      </c>
      <c r="D915" s="5" t="str">
        <f>"冼丽彬"</f>
        <v>冼丽彬</v>
      </c>
      <c r="E915" s="5" t="s">
        <v>921</v>
      </c>
      <c r="F915" s="5">
        <v>72</v>
      </c>
      <c r="G915" s="5">
        <v>24</v>
      </c>
      <c r="H915" s="5"/>
    </row>
    <row r="916" ht="24.95" customHeight="1" spans="1:8">
      <c r="A916" s="5">
        <v>914</v>
      </c>
      <c r="B916" s="5" t="s">
        <v>899</v>
      </c>
      <c r="C916" s="5" t="s">
        <v>567</v>
      </c>
      <c r="D916" s="5" t="str">
        <f>"蔡馨"</f>
        <v>蔡馨</v>
      </c>
      <c r="E916" s="5" t="s">
        <v>922</v>
      </c>
      <c r="F916" s="5">
        <v>71</v>
      </c>
      <c r="G916" s="5">
        <v>25</v>
      </c>
      <c r="H916" s="5"/>
    </row>
    <row r="917" ht="24.95" customHeight="1" spans="1:8">
      <c r="A917" s="5">
        <v>915</v>
      </c>
      <c r="B917" s="5" t="s">
        <v>899</v>
      </c>
      <c r="C917" s="5" t="s">
        <v>567</v>
      </c>
      <c r="D917" s="5" t="str">
        <f>"邵柯嘉"</f>
        <v>邵柯嘉</v>
      </c>
      <c r="E917" s="5" t="s">
        <v>923</v>
      </c>
      <c r="F917" s="5">
        <v>70</v>
      </c>
      <c r="G917" s="5">
        <v>26</v>
      </c>
      <c r="H917" s="5"/>
    </row>
    <row r="918" ht="24.95" customHeight="1" spans="1:8">
      <c r="A918" s="5">
        <v>916</v>
      </c>
      <c r="B918" s="5" t="s">
        <v>899</v>
      </c>
      <c r="C918" s="5" t="s">
        <v>567</v>
      </c>
      <c r="D918" s="5" t="str">
        <f>"何嘉嘉"</f>
        <v>何嘉嘉</v>
      </c>
      <c r="E918" s="5" t="s">
        <v>924</v>
      </c>
      <c r="F918" s="5">
        <v>69</v>
      </c>
      <c r="G918" s="5">
        <v>27</v>
      </c>
      <c r="H918" s="5"/>
    </row>
    <row r="919" ht="24.95" customHeight="1" spans="1:8">
      <c r="A919" s="5">
        <v>917</v>
      </c>
      <c r="B919" s="5" t="s">
        <v>899</v>
      </c>
      <c r="C919" s="5" t="s">
        <v>567</v>
      </c>
      <c r="D919" s="5" t="str">
        <f>"彭园芯"</f>
        <v>彭园芯</v>
      </c>
      <c r="E919" s="5" t="s">
        <v>925</v>
      </c>
      <c r="F919" s="5">
        <v>67</v>
      </c>
      <c r="G919" s="5">
        <v>28</v>
      </c>
      <c r="H919" s="5"/>
    </row>
    <row r="920" ht="24.95" customHeight="1" spans="1:8">
      <c r="A920" s="5">
        <v>918</v>
      </c>
      <c r="B920" s="5" t="s">
        <v>899</v>
      </c>
      <c r="C920" s="5" t="s">
        <v>567</v>
      </c>
      <c r="D920" s="5" t="str">
        <f>"董宇柱"</f>
        <v>董宇柱</v>
      </c>
      <c r="E920" s="5" t="s">
        <v>926</v>
      </c>
      <c r="F920" s="5">
        <v>64</v>
      </c>
      <c r="G920" s="5">
        <v>29</v>
      </c>
      <c r="H920" s="5"/>
    </row>
    <row r="921" ht="24.95" customHeight="1" spans="1:8">
      <c r="A921" s="5">
        <v>919</v>
      </c>
      <c r="B921" s="5" t="s">
        <v>899</v>
      </c>
      <c r="C921" s="5" t="s">
        <v>567</v>
      </c>
      <c r="D921" s="5" t="str">
        <f>"张明娇"</f>
        <v>张明娇</v>
      </c>
      <c r="E921" s="5" t="s">
        <v>927</v>
      </c>
      <c r="F921" s="5">
        <v>63</v>
      </c>
      <c r="G921" s="5">
        <v>30</v>
      </c>
      <c r="H921" s="5"/>
    </row>
    <row r="922" ht="24.95" customHeight="1" spans="1:8">
      <c r="A922" s="5">
        <v>920</v>
      </c>
      <c r="B922" s="5" t="s">
        <v>899</v>
      </c>
      <c r="C922" s="5" t="s">
        <v>567</v>
      </c>
      <c r="D922" s="5" t="str">
        <f>"曾露"</f>
        <v>曾露</v>
      </c>
      <c r="E922" s="5" t="s">
        <v>928</v>
      </c>
      <c r="F922" s="5">
        <v>59</v>
      </c>
      <c r="G922" s="5">
        <v>31</v>
      </c>
      <c r="H922" s="5" t="s">
        <v>53</v>
      </c>
    </row>
    <row r="923" ht="24.95" customHeight="1" spans="1:8">
      <c r="A923" s="5">
        <v>921</v>
      </c>
      <c r="B923" s="5" t="s">
        <v>899</v>
      </c>
      <c r="C923" s="5" t="s">
        <v>567</v>
      </c>
      <c r="D923" s="5" t="str">
        <f>"吴静"</f>
        <v>吴静</v>
      </c>
      <c r="E923" s="5" t="s">
        <v>929</v>
      </c>
      <c r="F923" s="5">
        <v>0</v>
      </c>
      <c r="G923" s="5">
        <v>32</v>
      </c>
      <c r="H923" s="5" t="s">
        <v>23</v>
      </c>
    </row>
    <row r="924" ht="24.95" customHeight="1" spans="1:8">
      <c r="A924" s="5">
        <v>922</v>
      </c>
      <c r="B924" s="5" t="s">
        <v>899</v>
      </c>
      <c r="C924" s="5" t="s">
        <v>567</v>
      </c>
      <c r="D924" s="5" t="str">
        <f>"吴少花"</f>
        <v>吴少花</v>
      </c>
      <c r="E924" s="5" t="s">
        <v>930</v>
      </c>
      <c r="F924" s="5">
        <v>0</v>
      </c>
      <c r="G924" s="5">
        <v>32</v>
      </c>
      <c r="H924" s="5" t="s">
        <v>23</v>
      </c>
    </row>
    <row r="925" ht="24.95" customHeight="1" spans="1:8">
      <c r="A925" s="5">
        <v>923</v>
      </c>
      <c r="B925" s="5" t="s">
        <v>899</v>
      </c>
      <c r="C925" s="5" t="s">
        <v>567</v>
      </c>
      <c r="D925" s="5" t="str">
        <f>"王子涵"</f>
        <v>王子涵</v>
      </c>
      <c r="E925" s="5" t="s">
        <v>931</v>
      </c>
      <c r="F925" s="5">
        <v>0</v>
      </c>
      <c r="G925" s="5">
        <v>32</v>
      </c>
      <c r="H925" s="5" t="s">
        <v>23</v>
      </c>
    </row>
    <row r="926" ht="24.95" customHeight="1" spans="1:8">
      <c r="A926" s="5">
        <v>924</v>
      </c>
      <c r="B926" s="5" t="s">
        <v>899</v>
      </c>
      <c r="C926" s="5" t="s">
        <v>567</v>
      </c>
      <c r="D926" s="5" t="str">
        <f>"吴贤贝"</f>
        <v>吴贤贝</v>
      </c>
      <c r="E926" s="5" t="s">
        <v>932</v>
      </c>
      <c r="F926" s="5">
        <v>0</v>
      </c>
      <c r="G926" s="5">
        <v>32</v>
      </c>
      <c r="H926" s="5" t="s">
        <v>23</v>
      </c>
    </row>
    <row r="927" ht="24.95" customHeight="1" spans="1:8">
      <c r="A927" s="5">
        <v>925</v>
      </c>
      <c r="B927" s="5" t="s">
        <v>899</v>
      </c>
      <c r="C927" s="5" t="s">
        <v>567</v>
      </c>
      <c r="D927" s="5" t="str">
        <f>"张安国"</f>
        <v>张安国</v>
      </c>
      <c r="E927" s="5" t="s">
        <v>933</v>
      </c>
      <c r="F927" s="5">
        <v>0</v>
      </c>
      <c r="G927" s="5">
        <v>32</v>
      </c>
      <c r="H927" s="5" t="s">
        <v>23</v>
      </c>
    </row>
    <row r="928" ht="24.95" customHeight="1" spans="1:8">
      <c r="A928" s="5">
        <v>926</v>
      </c>
      <c r="B928" s="5" t="s">
        <v>899</v>
      </c>
      <c r="C928" s="5" t="s">
        <v>567</v>
      </c>
      <c r="D928" s="5" t="str">
        <f>"李小芳"</f>
        <v>李小芳</v>
      </c>
      <c r="E928" s="5" t="s">
        <v>934</v>
      </c>
      <c r="F928" s="5">
        <v>0</v>
      </c>
      <c r="G928" s="5">
        <v>32</v>
      </c>
      <c r="H928" s="5" t="s">
        <v>23</v>
      </c>
    </row>
    <row r="929" ht="24.95" customHeight="1" spans="1:8">
      <c r="A929" s="5">
        <v>927</v>
      </c>
      <c r="B929" s="5" t="s">
        <v>899</v>
      </c>
      <c r="C929" s="5" t="s">
        <v>567</v>
      </c>
      <c r="D929" s="5" t="str">
        <f>"吴佳梦"</f>
        <v>吴佳梦</v>
      </c>
      <c r="E929" s="5" t="s">
        <v>935</v>
      </c>
      <c r="F929" s="5">
        <v>0</v>
      </c>
      <c r="G929" s="5">
        <v>32</v>
      </c>
      <c r="H929" s="5" t="s">
        <v>23</v>
      </c>
    </row>
    <row r="930" ht="24.95" customHeight="1" spans="1:8">
      <c r="A930" s="5">
        <v>928</v>
      </c>
      <c r="B930" s="5" t="s">
        <v>899</v>
      </c>
      <c r="C930" s="5" t="s">
        <v>567</v>
      </c>
      <c r="D930" s="5" t="str">
        <f>"焦薷萱"</f>
        <v>焦薷萱</v>
      </c>
      <c r="E930" s="5" t="s">
        <v>936</v>
      </c>
      <c r="F930" s="5">
        <v>0</v>
      </c>
      <c r="G930" s="5">
        <v>32</v>
      </c>
      <c r="H930" s="5" t="s">
        <v>23</v>
      </c>
    </row>
    <row r="931" ht="24.95" customHeight="1" spans="1:8">
      <c r="A931" s="5">
        <v>929</v>
      </c>
      <c r="B931" s="5" t="s">
        <v>899</v>
      </c>
      <c r="C931" s="5" t="s">
        <v>567</v>
      </c>
      <c r="D931" s="5" t="str">
        <f>"党圆通"</f>
        <v>党圆通</v>
      </c>
      <c r="E931" s="5" t="s">
        <v>937</v>
      </c>
      <c r="F931" s="5">
        <v>0</v>
      </c>
      <c r="G931" s="5">
        <v>32</v>
      </c>
      <c r="H931" s="5" t="s">
        <v>23</v>
      </c>
    </row>
    <row r="932" ht="24.95" customHeight="1" spans="1:8">
      <c r="A932" s="5">
        <v>930</v>
      </c>
      <c r="B932" s="5" t="s">
        <v>899</v>
      </c>
      <c r="C932" s="5" t="s">
        <v>567</v>
      </c>
      <c r="D932" s="5" t="str">
        <f>"邢佳佳"</f>
        <v>邢佳佳</v>
      </c>
      <c r="E932" s="5" t="s">
        <v>544</v>
      </c>
      <c r="F932" s="5">
        <v>0</v>
      </c>
      <c r="G932" s="5">
        <v>32</v>
      </c>
      <c r="H932" s="5" t="s">
        <v>23</v>
      </c>
    </row>
    <row r="933" ht="24.95" customHeight="1" spans="1:8">
      <c r="A933" s="5">
        <v>931</v>
      </c>
      <c r="B933" s="5" t="s">
        <v>899</v>
      </c>
      <c r="C933" s="5" t="s">
        <v>567</v>
      </c>
      <c r="D933" s="5" t="str">
        <f>"符婧祺"</f>
        <v>符婧祺</v>
      </c>
      <c r="E933" s="5" t="s">
        <v>938</v>
      </c>
      <c r="F933" s="5">
        <v>0</v>
      </c>
      <c r="G933" s="5">
        <v>32</v>
      </c>
      <c r="H933" s="5" t="s">
        <v>23</v>
      </c>
    </row>
    <row r="934" ht="24.95" customHeight="1" spans="1:8">
      <c r="A934" s="5">
        <v>932</v>
      </c>
      <c r="B934" s="5" t="s">
        <v>899</v>
      </c>
      <c r="C934" s="5" t="s">
        <v>567</v>
      </c>
      <c r="D934" s="5" t="str">
        <f>"李渊远"</f>
        <v>李渊远</v>
      </c>
      <c r="E934" s="5" t="s">
        <v>939</v>
      </c>
      <c r="F934" s="5">
        <v>0</v>
      </c>
      <c r="G934" s="5">
        <v>32</v>
      </c>
      <c r="H934" s="5" t="s">
        <v>23</v>
      </c>
    </row>
    <row r="935" ht="24.95" customHeight="1" spans="1:8">
      <c r="A935" s="5">
        <v>933</v>
      </c>
      <c r="B935" s="5" t="s">
        <v>899</v>
      </c>
      <c r="C935" s="5" t="s">
        <v>567</v>
      </c>
      <c r="D935" s="5" t="str">
        <f>"张璇"</f>
        <v>张璇</v>
      </c>
      <c r="E935" s="5" t="s">
        <v>120</v>
      </c>
      <c r="F935" s="5">
        <v>0</v>
      </c>
      <c r="G935" s="5">
        <v>32</v>
      </c>
      <c r="H935" s="5" t="s">
        <v>23</v>
      </c>
    </row>
  </sheetData>
  <autoFilter ref="A2:H935">
    <sortState ref="A2:H935">
      <sortCondition ref="B3:B935"/>
      <sortCondition ref="G3:G935"/>
    </sortState>
    <extLst/>
  </autoFilter>
  <mergeCells count="1">
    <mergeCell ref="A1:H1"/>
  </mergeCells>
  <pageMargins left="0.393055555555556" right="0.393055555555556" top="0.393055555555556" bottom="0.393055555555556" header="0.5" footer="0.196527777777778"/>
  <pageSetup paperSize="9" scale="7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考务</cp:lastModifiedBy>
  <dcterms:created xsi:type="dcterms:W3CDTF">2024-04-28T10:34:00Z</dcterms:created>
  <dcterms:modified xsi:type="dcterms:W3CDTF">2024-04-29T13:49:46Z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7ECAA157A28C44E3BDD8B884C7DA994B_13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