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<sst xmlns="http://schemas.openxmlformats.org/spreadsheetml/2006/main" count="10" uniqueCount="10">
  <si>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恩施州广播电视台
2024年专项公开招聘工作人员测试资格复审人员名单</t>
  </si>
  <si>
    <t>报考岗位：播音主持岗      报考岗位代码：z2024003          招聘人数：2</t>
  </si>
  <si>
    <t>序号</t>
  </si>
  <si>
    <t>姓名</t>
  </si>
  <si>
    <t>毕业院校</t>
  </si>
  <si>
    <t>专业</t>
  </si>
  <si>
    <t>播音与主持艺术</t>
  </si>
  <si>
    <t>报考岗位：导播岗         报考岗位代码：z2024004         招聘人数：1</t>
  </si>
  <si>
    <t>报考岗位：短视频拍摄制作岗    报考岗位代码：z2024005        招聘人数：1</t>
  </si>
  <si>
    <t>万杏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</si>
</sst>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6"/>
  <sheetViews>
    <sheetView tabSelected="1" topLeftCell="A232" workbookViewId="0">
      <selection activeCell="K240" sqref="K240"/>
    </sheetView>
  </sheetViews>
  <sheetFormatPr defaultColWidth="9" defaultRowHeight="30" customHeight="1" outlineLevelCol="3"/>
  <cols>
    <col min="1" max="1" width="12.4833333333333" style="2" customWidth="1"/>
    <col min="2" max="2" width="17" style="2" customWidth="1"/>
    <col min="3" max="3" width="28.25" style="2" customWidth="1"/>
    <col min="4" max="4" width="25.5" style="2" customWidth="1"/>
    <col min="5" max="16383" width="9" style="1"/>
    <col min="16384" max="16384" width="9" style="3"/>
  </cols>
  <sheetData>
    <row r="1" s="1" customFormat="1" ht="50" customHeight="1" spans="1:4">
      <c r="A1" s="4" t="s">
        <v>0</v>
      </c>
      <c r="B1" s="4"/>
      <c r="C1" s="4"/>
      <c r="D1" s="4"/>
    </row>
    <row r="2" s="1" customFormat="1" ht="13.5" spans="1:4">
      <c r="A2" s="5" t="s">
        <v>1</v>
      </c>
      <c r="B2" s="5"/>
      <c r="C2" s="5"/>
      <c r="D2" s="5"/>
    </row>
    <row r="3" s="1" customFormat="1" ht="13.5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13.5" spans="1:4">
      <c r="A4" s="7">
        <v>1</v>
      </c>
      <c r="B4" s="7" t="str">
        <f>"杨懋埊霖"</f>
        <v>杨懋埊霖</v>
      </c>
      <c r="C4" s="7" t="str">
        <f>"湖北民族大学"</f>
        <v>湖北民族大学</v>
      </c>
      <c r="D4" s="7" t="str">
        <f>"新闻与传播"</f>
        <v>新闻与传播</v>
      </c>
    </row>
    <row r="5" s="1" customFormat="1" ht="13.5" spans="1:4">
      <c r="A5" s="7">
        <v>2</v>
      </c>
      <c r="B5" s="7" t="str">
        <f>"王虎"</f>
        <v>王虎</v>
      </c>
      <c r="C5" s="7" t="str">
        <f>"华东师范大学"</f>
        <v>华东师范大学</v>
      </c>
      <c r="D5" s="7" t="str">
        <f>"广播电视"</f>
        <v>广播电视</v>
      </c>
    </row>
    <row r="6" s="1" customFormat="1" ht="13.5" spans="1:4">
      <c r="A6" s="7">
        <v>3</v>
      </c>
      <c r="B6" s="7" t="str">
        <f>"李宇泉"</f>
        <v>李宇泉</v>
      </c>
      <c r="C6" s="7" t="str">
        <f>"河北传媒学院"</f>
        <v>河北传媒学院</v>
      </c>
      <c r="D6" s="7" t="str">
        <f t="shared" ref="D6:D9" si="0">"播音与主持艺术"</f>
        <v>播音与主持艺术</v>
      </c>
    </row>
    <row r="7" s="1" customFormat="1" ht="13.5" spans="1:4">
      <c r="A7" s="7">
        <v>4</v>
      </c>
      <c r="B7" s="7" t="str">
        <f>"林园硕"</f>
        <v>林园硕</v>
      </c>
      <c r="C7" s="7" t="str">
        <f>"河北传媒学院"</f>
        <v>河北传媒学院</v>
      </c>
      <c r="D7" s="7" t="str">
        <f t="shared" si="0"/>
        <v>播音与主持艺术</v>
      </c>
    </row>
    <row r="8" s="1" customFormat="1" ht="13.5" spans="1:4">
      <c r="A8" s="7">
        <v>5</v>
      </c>
      <c r="B8" s="7" t="str">
        <f>"刘媚婕"</f>
        <v>刘媚婕</v>
      </c>
      <c r="C8" s="7" t="str">
        <f>"河南工业大学"</f>
        <v>河南工业大学</v>
      </c>
      <c r="D8" s="7" t="str">
        <f t="shared" si="0"/>
        <v>播音与主持艺术</v>
      </c>
    </row>
    <row r="9" s="1" customFormat="1" ht="13.5" spans="1:4">
      <c r="A9" s="7">
        <v>6</v>
      </c>
      <c r="B9" s="7" t="str">
        <f>"谢纯月"</f>
        <v>谢纯月</v>
      </c>
      <c r="C9" s="7" t="str">
        <f>"沈阳大学"</f>
        <v>沈阳大学</v>
      </c>
      <c r="D9" s="7" t="str">
        <f t="shared" si="0"/>
        <v>播音与主持艺术</v>
      </c>
    </row>
    <row r="10" s="1" customFormat="1" ht="13.5" spans="1:4">
      <c r="A10" s="7">
        <v>7</v>
      </c>
      <c r="B10" s="7" t="str">
        <f>"赵宇杰"</f>
        <v>赵宇杰</v>
      </c>
      <c r="C10" s="7" t="str">
        <f>"湖北大学"</f>
        <v>湖北大学</v>
      </c>
      <c r="D10" s="7" t="str">
        <f>"艺术（广播电视）"</f>
        <v>艺术（广播电视）</v>
      </c>
    </row>
    <row r="11" s="1" customFormat="1" ht="13.5" spans="1:4">
      <c r="A11" s="7">
        <v>8</v>
      </c>
      <c r="B11" s="7" t="str">
        <f>"刘书宇"</f>
        <v>刘书宇</v>
      </c>
      <c r="C11" s="7" t="str">
        <f>"武汉传媒学院"</f>
        <v>武汉传媒学院</v>
      </c>
      <c r="D11" s="7" t="str">
        <f t="shared" ref="D11:D14" si="1">"播音与主持艺术"</f>
        <v>播音与主持艺术</v>
      </c>
    </row>
    <row r="12" s="1" customFormat="1" ht="13.5" spans="1:4">
      <c r="A12" s="7">
        <v>9</v>
      </c>
      <c r="B12" s="7" t="str">
        <f>"杨晓娟"</f>
        <v>杨晓娟</v>
      </c>
      <c r="C12" s="7" t="str">
        <f>"黄冈师范学院"</f>
        <v>黄冈师范学院</v>
      </c>
      <c r="D12" s="7" t="str">
        <f>"汉语言文学专业"</f>
        <v>汉语言文学专业</v>
      </c>
    </row>
    <row r="13" s="1" customFormat="1" ht="13.5" spans="1:4">
      <c r="A13" s="7">
        <v>10</v>
      </c>
      <c r="B13" s="7" t="str">
        <f>"宫宇飞"</f>
        <v>宫宇飞</v>
      </c>
      <c r="C13" s="7" t="str">
        <f>"云南师范大学文理学院"</f>
        <v>云南师范大学文理学院</v>
      </c>
      <c r="D13" s="7" t="str">
        <f t="shared" si="1"/>
        <v>播音与主持艺术</v>
      </c>
    </row>
    <row r="14" s="1" customFormat="1" ht="13.5" spans="1:4">
      <c r="A14" s="7">
        <v>11</v>
      </c>
      <c r="B14" s="7" t="str">
        <f>"刘祺"</f>
        <v>刘祺</v>
      </c>
      <c r="C14" s="7" t="str">
        <f>"武昌理工学院"</f>
        <v>武昌理工学院</v>
      </c>
      <c r="D14" s="7" t="str">
        <f t="shared" si="1"/>
        <v>播音与主持艺术</v>
      </c>
    </row>
    <row r="15" s="1" customFormat="1" ht="13.5" spans="1:4">
      <c r="A15" s="7">
        <v>12</v>
      </c>
      <c r="B15" s="7" t="str">
        <f>"白谕"</f>
        <v>白谕</v>
      </c>
      <c r="C15" s="7" t="str">
        <f>"河北传媒学院"</f>
        <v>河北传媒学院</v>
      </c>
      <c r="D15" s="7" t="str">
        <f t="shared" ref="D15:D19" si="2">"播音与主持艺术"</f>
        <v>播音与主持艺术</v>
      </c>
    </row>
    <row r="16" s="1" customFormat="1" ht="13.5" spans="1:4">
      <c r="A16" s="7">
        <v>13</v>
      </c>
      <c r="B16" s="7" t="str">
        <f>"赵熤"</f>
        <v>赵熤</v>
      </c>
      <c r="C16" s="7" t="str">
        <f>"汉口学院"</f>
        <v>汉口学院</v>
      </c>
      <c r="D16" s="7" t="str">
        <f t="shared" si="2"/>
        <v>播音与主持艺术</v>
      </c>
    </row>
    <row r="17" s="1" customFormat="1" ht="13.5" spans="1:4">
      <c r="A17" s="7">
        <v>14</v>
      </c>
      <c r="B17" s="7" t="str">
        <f>"李璨"</f>
        <v>李璨</v>
      </c>
      <c r="C17" s="7" t="str">
        <f>"广西师范大学漓江学院"</f>
        <v>广西师范大学漓江学院</v>
      </c>
      <c r="D17" s="7" t="str">
        <f t="shared" si="2"/>
        <v>播音与主持艺术</v>
      </c>
    </row>
    <row r="18" s="1" customFormat="1" ht="13.5" spans="1:4">
      <c r="A18" s="7">
        <v>15</v>
      </c>
      <c r="B18" s="7" t="str">
        <f>"江叙呈"</f>
        <v>江叙呈</v>
      </c>
      <c r="C18" s="7" t="str">
        <f>"盐城师范学院"</f>
        <v>盐城师范学院</v>
      </c>
      <c r="D18" s="7" t="str">
        <f t="shared" si="2"/>
        <v>播音与主持艺术</v>
      </c>
    </row>
    <row r="19" s="1" customFormat="1" ht="13.5" spans="1:4">
      <c r="A19" s="7">
        <v>16</v>
      </c>
      <c r="B19" s="7" t="str">
        <f>"王童"</f>
        <v>王童</v>
      </c>
      <c r="C19" s="7" t="str">
        <f>"广西外国语学院"</f>
        <v>广西外国语学院</v>
      </c>
      <c r="D19" s="7" t="str">
        <f t="shared" si="2"/>
        <v>播音与主持艺术</v>
      </c>
    </row>
    <row r="20" s="1" customFormat="1" ht="13.5" spans="1:4">
      <c r="A20" s="7">
        <v>17</v>
      </c>
      <c r="B20" s="7" t="str">
        <f>"刘辰龙"</f>
        <v>刘辰龙</v>
      </c>
      <c r="C20" s="7" t="str">
        <f>"四川电影电视学院"</f>
        <v>四川电影电视学院</v>
      </c>
      <c r="D20" s="7" t="str">
        <f>"播音与主持艺术专业"</f>
        <v>播音与主持艺术专业</v>
      </c>
    </row>
    <row r="21" s="1" customFormat="1" ht="13.5" spans="1:4">
      <c r="A21" s="7">
        <v>18</v>
      </c>
      <c r="B21" s="7" t="str">
        <f>"王水澄"</f>
        <v>王水澄</v>
      </c>
      <c r="C21" s="7" t="str">
        <f>"四川传媒学院"</f>
        <v>四川传媒学院</v>
      </c>
      <c r="D21" s="7" t="str">
        <f t="shared" ref="D21:D25" si="3">"播音与主持艺术"</f>
        <v>播音与主持艺术</v>
      </c>
    </row>
    <row r="22" s="1" customFormat="1" ht="13.5" spans="1:4">
      <c r="A22" s="7">
        <v>19</v>
      </c>
      <c r="B22" s="7" t="str">
        <f>"柴冰钰 "</f>
        <v>柴冰钰 </v>
      </c>
      <c r="C22" s="7" t="str">
        <f>"湖北民族大学 "</f>
        <v>湖北民族大学 </v>
      </c>
      <c r="D22" s="7" t="str">
        <f>"广播电视编导 "</f>
        <v>广播电视编导 </v>
      </c>
    </row>
    <row r="23" s="1" customFormat="1" ht="13.5" spans="1:4">
      <c r="A23" s="7">
        <v>20</v>
      </c>
      <c r="B23" s="7" t="str">
        <f>"雷佳欣"</f>
        <v>雷佳欣</v>
      </c>
      <c r="C23" s="7" t="str">
        <f>"四川传媒学院"</f>
        <v>四川传媒学院</v>
      </c>
      <c r="D23" s="7" t="str">
        <f t="shared" si="3"/>
        <v>播音与主持艺术</v>
      </c>
    </row>
    <row r="24" s="1" customFormat="1" ht="13.5" spans="1:4">
      <c r="A24" s="7">
        <v>21</v>
      </c>
      <c r="B24" s="7" t="str">
        <f>"范玟琪"</f>
        <v>范玟琪</v>
      </c>
      <c r="C24" s="7" t="str">
        <f>"成都体育学院"</f>
        <v>成都体育学院</v>
      </c>
      <c r="D24" s="7" t="s">
        <v>6</v>
      </c>
    </row>
    <row r="25" s="1" customFormat="1" ht="13.5" spans="1:4">
      <c r="A25" s="7">
        <v>22</v>
      </c>
      <c r="B25" s="7" t="str">
        <f>"李伟豪"</f>
        <v>李伟豪</v>
      </c>
      <c r="C25" s="7" t="str">
        <f>"武汉传媒学院"</f>
        <v>武汉传媒学院</v>
      </c>
      <c r="D25" s="7" t="str">
        <f t="shared" si="3"/>
        <v>播音与主持艺术</v>
      </c>
    </row>
    <row r="26" s="1" customFormat="1" ht="13.5" spans="1:4">
      <c r="A26" s="7">
        <v>23</v>
      </c>
      <c r="B26" s="7" t="str">
        <f>"马芷欣"</f>
        <v>马芷欣</v>
      </c>
      <c r="C26" s="7" t="str">
        <f>"华中师范大学"</f>
        <v>华中师范大学</v>
      </c>
      <c r="D26" s="7" t="str">
        <f>"播音与主持艺术专业"</f>
        <v>播音与主持艺术专业</v>
      </c>
    </row>
    <row r="27" s="1" customFormat="1" ht="13.5" spans="1:4">
      <c r="A27" s="7">
        <v>24</v>
      </c>
      <c r="B27" s="7" t="str">
        <f>"朱苑菁"</f>
        <v>朱苑菁</v>
      </c>
      <c r="C27" s="7" t="str">
        <f>"南阳理工学院"</f>
        <v>南阳理工学院</v>
      </c>
      <c r="D27" s="7" t="str">
        <f>"播音与主持艺术"</f>
        <v>播音与主持艺术</v>
      </c>
    </row>
    <row r="28" s="1" customFormat="1" ht="13.5" spans="1:4">
      <c r="A28" s="5" t="s">
        <v>7</v>
      </c>
      <c r="B28" s="5"/>
      <c r="C28" s="5"/>
      <c r="D28" s="5"/>
    </row>
    <row r="29" s="1" customFormat="1" ht="13.5" spans="1:4">
      <c r="A29" s="7">
        <v>1</v>
      </c>
      <c r="B29" s="8" t="str">
        <f>"刘慧"</f>
        <v>刘慧</v>
      </c>
      <c r="C29" s="8" t="str">
        <f>"东北大学"</f>
        <v>东北大学</v>
      </c>
      <c r="D29" s="8" t="str">
        <f>"新闻学"</f>
        <v>新闻学</v>
      </c>
    </row>
    <row r="30" s="1" customFormat="1" ht="13.5" spans="1:4">
      <c r="A30" s="7">
        <v>2</v>
      </c>
      <c r="B30" s="8" t="str">
        <f>"吴剑柔"</f>
        <v>吴剑柔</v>
      </c>
      <c r="C30" s="8" t="str">
        <f>"武汉传媒学院"</f>
        <v>武汉传媒学院</v>
      </c>
      <c r="D30" s="8" t="str">
        <f t="shared" ref="D30:D34" si="4">"广播电视编导"</f>
        <v>广播电视编导</v>
      </c>
    </row>
    <row r="31" s="1" customFormat="1" ht="13.5" spans="1:4">
      <c r="A31" s="7">
        <v>3</v>
      </c>
      <c r="B31" s="8" t="str">
        <f>"董元昊"</f>
        <v>董元昊</v>
      </c>
      <c r="C31" s="8" t="str">
        <f>"华中师范大学武汉传媒学院"</f>
        <v>华中师范大学武汉传媒学院</v>
      </c>
      <c r="D31" s="8" t="str">
        <f>"摄影"</f>
        <v>摄影</v>
      </c>
    </row>
    <row r="32" s="1" customFormat="1" ht="13.5" spans="1:4">
      <c r="A32" s="7">
        <v>4</v>
      </c>
      <c r="B32" s="8" t="str">
        <f>"曾洁"</f>
        <v>曾洁</v>
      </c>
      <c r="C32" s="8" t="str">
        <f>"湖北民族学院科技学院"</f>
        <v>湖北民族学院科技学院</v>
      </c>
      <c r="D32" s="8" t="str">
        <f t="shared" si="4"/>
        <v>广播电视编导</v>
      </c>
    </row>
    <row r="33" s="1" customFormat="1" ht="13.5" spans="1:4">
      <c r="A33" s="7">
        <v>5</v>
      </c>
      <c r="B33" s="8" t="str">
        <f>"刘明涛"</f>
        <v>刘明涛</v>
      </c>
      <c r="C33" s="8" t="str">
        <f>"湖北民族学院科技学院"</f>
        <v>湖北民族学院科技学院</v>
      </c>
      <c r="D33" s="8" t="str">
        <f>"广播电视新闻学"</f>
        <v>广播电视新闻学</v>
      </c>
    </row>
    <row r="34" s="1" customFormat="1" ht="13.5" spans="1:4">
      <c r="A34" s="7">
        <v>6</v>
      </c>
      <c r="B34" s="8" t="str">
        <f>"廖荟洺"</f>
        <v>廖荟洺</v>
      </c>
      <c r="C34" s="8" t="str">
        <f>"汉江师范学院"</f>
        <v>汉江师范学院</v>
      </c>
      <c r="D34" s="8" t="str">
        <f t="shared" si="4"/>
        <v>广播电视编导</v>
      </c>
    </row>
    <row r="35" s="1" customFormat="1" ht="13.5" spans="1:4">
      <c r="A35" s="7">
        <v>7</v>
      </c>
      <c r="B35" s="8" t="str">
        <f>"董来星"</f>
        <v>董来星</v>
      </c>
      <c r="C35" s="8" t="str">
        <f>"西南民族大学"</f>
        <v>西南民族大学</v>
      </c>
      <c r="D35" s="8" t="str">
        <f>"广播电视新闻学"</f>
        <v>广播电视新闻学</v>
      </c>
    </row>
    <row r="36" s="1" customFormat="1" ht="13.5" spans="1:4">
      <c r="A36" s="7">
        <v>8</v>
      </c>
      <c r="B36" s="8" t="str">
        <f>"饶奎"</f>
        <v>饶奎</v>
      </c>
      <c r="C36" s="8" t="str">
        <f>"中南财经政法大学"</f>
        <v>中南财经政法大学</v>
      </c>
      <c r="D36" s="8" t="str">
        <f>"新闻与传播"</f>
        <v>新闻与传播</v>
      </c>
    </row>
    <row r="37" s="1" customFormat="1" ht="13.5" spans="1:4">
      <c r="A37" s="7">
        <v>9</v>
      </c>
      <c r="B37" s="8" t="str">
        <f>"廖萌"</f>
        <v>廖萌</v>
      </c>
      <c r="C37" s="8" t="str">
        <f>"三峡大学科技学院"</f>
        <v>三峡大学科技学院</v>
      </c>
      <c r="D37" s="8" t="str">
        <f>"艺术设计"</f>
        <v>艺术设计</v>
      </c>
    </row>
    <row r="38" ht="13.5" spans="1:4">
      <c r="A38" s="7">
        <v>10</v>
      </c>
      <c r="B38" s="8" t="str">
        <f>"向李梅"</f>
        <v>向李梅</v>
      </c>
      <c r="C38" s="8" t="str">
        <f>"湖北民族学院"</f>
        <v>湖北民族学院</v>
      </c>
      <c r="D38" s="8" t="str">
        <f>"广播电视新闻学"</f>
        <v>广播电视新闻学</v>
      </c>
    </row>
    <row r="39" ht="13.5" spans="1:4">
      <c r="A39" s="7">
        <v>11</v>
      </c>
      <c r="B39" s="8" t="str">
        <f>"谭苗"</f>
        <v>谭苗</v>
      </c>
      <c r="C39" s="8" t="str">
        <f>"成都理工大学广播影视学院"</f>
        <v>成都理工大学广播影视学院</v>
      </c>
      <c r="D39" s="8" t="str">
        <f>"广播电视编导"</f>
        <v>广播电视编导</v>
      </c>
    </row>
    <row r="40" ht="13.5" spans="1:4">
      <c r="A40" s="7">
        <v>12</v>
      </c>
      <c r="B40" s="8" t="str">
        <f>"黄淼"</f>
        <v>黄淼</v>
      </c>
      <c r="C40" s="8" t="str">
        <f>"湖北民族大学"</f>
        <v>湖北民族大学</v>
      </c>
      <c r="D40" s="8" t="str">
        <f>"广播电视编导"</f>
        <v>广播电视编导</v>
      </c>
    </row>
    <row r="41" ht="13.5" spans="1:4">
      <c r="A41" s="7">
        <v>13</v>
      </c>
      <c r="B41" s="8" t="str">
        <f>"丁乙"</f>
        <v>丁乙</v>
      </c>
      <c r="C41" s="8" t="str">
        <f>"湖北民族大学"</f>
        <v>湖北民族大学</v>
      </c>
      <c r="D41" s="8" t="str">
        <f>"新闻与传播"</f>
        <v>新闻与传播</v>
      </c>
    </row>
    <row r="42" ht="13.5" spans="1:4">
      <c r="A42" s="7">
        <v>14</v>
      </c>
      <c r="B42" s="8" t="str">
        <f>"冉诗韵"</f>
        <v>冉诗韵</v>
      </c>
      <c r="C42" s="8" t="str">
        <f>"武汉轻工大学"</f>
        <v>武汉轻工大学</v>
      </c>
      <c r="D42" s="8" t="str">
        <f>"视觉传达设计"</f>
        <v>视觉传达设计</v>
      </c>
    </row>
    <row r="43" ht="13.5" spans="1:4">
      <c r="A43" s="7">
        <v>15</v>
      </c>
      <c r="B43" s="8" t="str">
        <f>"谭忠贵"</f>
        <v>谭忠贵</v>
      </c>
      <c r="C43" s="8" t="str">
        <f>"武汉学院"</f>
        <v>武汉学院</v>
      </c>
      <c r="D43" s="8" t="str">
        <f>"视觉传达设计"</f>
        <v>视觉传达设计</v>
      </c>
    </row>
    <row r="44" ht="13.5" spans="1:4">
      <c r="A44" s="7">
        <v>16</v>
      </c>
      <c r="B44" s="8" t="str">
        <f>"向杰"</f>
        <v>向杰</v>
      </c>
      <c r="C44" s="8" t="str">
        <f>"黄冈师范学院"</f>
        <v>黄冈师范学院</v>
      </c>
      <c r="D44" s="8" t="str">
        <f>"广播电视编导"</f>
        <v>广播电视编导</v>
      </c>
    </row>
    <row r="45" ht="13.5" spans="1:4">
      <c r="A45" s="7">
        <v>17</v>
      </c>
      <c r="B45" s="8" t="str">
        <f>"龚云翔"</f>
        <v>龚云翔</v>
      </c>
      <c r="C45" s="8" t="str">
        <f>"长江大学"</f>
        <v>长江大学</v>
      </c>
      <c r="D45" s="8" t="str">
        <f>"广播电视编导"</f>
        <v>广播电视编导</v>
      </c>
    </row>
    <row r="46" ht="13.5" spans="1:4">
      <c r="A46" s="7">
        <v>18</v>
      </c>
      <c r="B46" s="8" t="str">
        <f>"张艺芳"</f>
        <v>张艺芳</v>
      </c>
      <c r="C46" s="8" t="str">
        <f>"武汉传媒学院"</f>
        <v>武汉传媒学院</v>
      </c>
      <c r="D46" s="8" t="str">
        <f>"摄影"</f>
        <v>摄影</v>
      </c>
    </row>
    <row r="47" ht="13.5" spans="1:4">
      <c r="A47" s="7">
        <v>19</v>
      </c>
      <c r="B47" s="8" t="str">
        <f>"潘灿荷"</f>
        <v>潘灿荷</v>
      </c>
      <c r="C47" s="8" t="str">
        <f>"湖北民族大学"</f>
        <v>湖北民族大学</v>
      </c>
      <c r="D47" s="8" t="str">
        <f>"新闻与传播"</f>
        <v>新闻与传播</v>
      </c>
    </row>
    <row r="48" ht="13.5" spans="1:4">
      <c r="A48" s="7">
        <v>20</v>
      </c>
      <c r="B48" s="8" t="str">
        <f>"李歆怡"</f>
        <v>李歆怡</v>
      </c>
      <c r="C48" s="8" t="str">
        <f>"湖南第一师范学院"</f>
        <v>湖南第一师范学院</v>
      </c>
      <c r="D48" s="8" t="str">
        <f>"网络与新媒体"</f>
        <v>网络与新媒体</v>
      </c>
    </row>
    <row r="49" ht="13.5" spans="1:4">
      <c r="A49" s="7">
        <v>21</v>
      </c>
      <c r="B49" s="8" t="str">
        <f>"周长慧"</f>
        <v>周长慧</v>
      </c>
      <c r="C49" s="8" t="str">
        <f>"四川师范大学"</f>
        <v>四川师范大学</v>
      </c>
      <c r="D49" s="8" t="str">
        <f>"电影"</f>
        <v>电影</v>
      </c>
    </row>
    <row r="50" ht="13.5" spans="1:4">
      <c r="A50" s="7">
        <v>22</v>
      </c>
      <c r="B50" s="8" t="str">
        <f>"肖洋"</f>
        <v>肖洋</v>
      </c>
      <c r="C50" s="8" t="str">
        <f>"四川文化艺术学院"</f>
        <v>四川文化艺术学院</v>
      </c>
      <c r="D50" s="8" t="str">
        <f>"广播电视编导"</f>
        <v>广播电视编导</v>
      </c>
    </row>
    <row r="51" ht="13.5" spans="1:4">
      <c r="A51" s="7">
        <v>23</v>
      </c>
      <c r="B51" s="8" t="str">
        <f>"齐霁"</f>
        <v>齐霁</v>
      </c>
      <c r="C51" s="8" t="str">
        <f>"哈尔滨远东理工学院"</f>
        <v>哈尔滨远东理工学院</v>
      </c>
      <c r="D51" s="8" t="str">
        <f>"视觉传达设计"</f>
        <v>视觉传达设计</v>
      </c>
    </row>
    <row r="52" ht="13.5" spans="1:4">
      <c r="A52" s="7">
        <v>24</v>
      </c>
      <c r="B52" s="8" t="str">
        <f>"刘晓云"</f>
        <v>刘晓云</v>
      </c>
      <c r="C52" s="8" t="str">
        <f>"西北大学"</f>
        <v>西北大学</v>
      </c>
      <c r="D52" s="8" t="str">
        <f>"电影"</f>
        <v>电影</v>
      </c>
    </row>
    <row r="53" ht="13.5" spans="1:4">
      <c r="A53" s="7">
        <v>25</v>
      </c>
      <c r="B53" s="8" t="str">
        <f>"周琪"</f>
        <v>周琪</v>
      </c>
      <c r="C53" s="8" t="str">
        <f>"三峡大学"</f>
        <v>三峡大学</v>
      </c>
      <c r="D53" s="8" t="str">
        <f>"广播电视学"</f>
        <v>广播电视学</v>
      </c>
    </row>
    <row r="54" ht="13.5" spans="1:4">
      <c r="A54" s="7">
        <v>26</v>
      </c>
      <c r="B54" s="8" t="str">
        <f>"满春迷"</f>
        <v>满春迷</v>
      </c>
      <c r="C54" s="8" t="str">
        <f>"武汉工商学院"</f>
        <v>武汉工商学院</v>
      </c>
      <c r="D54" s="8" t="str">
        <f>"新闻学"</f>
        <v>新闻学</v>
      </c>
    </row>
    <row r="55" ht="27" spans="1:4">
      <c r="A55" s="7">
        <v>27</v>
      </c>
      <c r="B55" s="8" t="str">
        <f>"王春得"</f>
        <v>王春得</v>
      </c>
      <c r="C55" s="8" t="str">
        <f>"中国传媒大学"</f>
        <v>中国传媒大学</v>
      </c>
      <c r="D55" s="8" t="str">
        <f>"广播电视编导（文艺编导方向）"</f>
        <v>广播电视编导（文艺编导方向）</v>
      </c>
    </row>
    <row r="56" ht="13.5" spans="1:4">
      <c r="A56" s="7">
        <v>28</v>
      </c>
      <c r="B56" s="8" t="str">
        <f>"吴锦月"</f>
        <v>吴锦月</v>
      </c>
      <c r="C56" s="8" t="str">
        <f>"陕西科技大学"</f>
        <v>陕西科技大学</v>
      </c>
      <c r="D56" s="8" t="str">
        <f>"广播电视编导"</f>
        <v>广播电视编导</v>
      </c>
    </row>
    <row r="57" ht="13.5" spans="1:4">
      <c r="A57" s="7">
        <v>29</v>
      </c>
      <c r="B57" s="8" t="str">
        <f>"陈文达"</f>
        <v>陈文达</v>
      </c>
      <c r="C57" s="8" t="str">
        <f>"汉口学院"</f>
        <v>汉口学院</v>
      </c>
      <c r="D57" s="8" t="str">
        <f>"广播电视编导"</f>
        <v>广播电视编导</v>
      </c>
    </row>
    <row r="58" ht="13.5" spans="1:4">
      <c r="A58" s="7">
        <v>30</v>
      </c>
      <c r="B58" s="8" t="str">
        <f>"杨磊"</f>
        <v>杨磊</v>
      </c>
      <c r="C58" s="8" t="str">
        <f>"中央戏剧学院"</f>
        <v>中央戏剧学院</v>
      </c>
      <c r="D58" s="8" t="str">
        <f>"戏剧影视美术设计"</f>
        <v>戏剧影视美术设计</v>
      </c>
    </row>
    <row r="59" ht="13.5" spans="1:4">
      <c r="A59" s="7">
        <v>31</v>
      </c>
      <c r="B59" s="8" t="str">
        <f>"姚琴"</f>
        <v>姚琴</v>
      </c>
      <c r="C59" s="8" t="str">
        <f>"武汉东湖学院"</f>
        <v>武汉东湖学院</v>
      </c>
      <c r="D59" s="8" t="str">
        <f>"新闻学"</f>
        <v>新闻学</v>
      </c>
    </row>
    <row r="60" ht="13.5" spans="1:4">
      <c r="A60" s="7">
        <v>32</v>
      </c>
      <c r="B60" s="8" t="str">
        <f>"耿超"</f>
        <v>耿超</v>
      </c>
      <c r="C60" s="8" t="str">
        <f>"山东工艺美术学院"</f>
        <v>山东工艺美术学院</v>
      </c>
      <c r="D60" s="8" t="str">
        <f>"艺术设计（应用）"</f>
        <v>艺术设计（应用）</v>
      </c>
    </row>
    <row r="61" ht="13.5" spans="1:4">
      <c r="A61" s="7">
        <v>33</v>
      </c>
      <c r="B61" s="8" t="str">
        <f>"蒋秋楠"</f>
        <v>蒋秋楠</v>
      </c>
      <c r="C61" s="8" t="str">
        <f>"武汉理工大学"</f>
        <v>武汉理工大学</v>
      </c>
      <c r="D61" s="8" t="str">
        <f>"新闻与传播"</f>
        <v>新闻与传播</v>
      </c>
    </row>
    <row r="62" ht="13.5" spans="1:4">
      <c r="A62" s="7">
        <v>34</v>
      </c>
      <c r="B62" s="8" t="str">
        <f>"王航"</f>
        <v>王航</v>
      </c>
      <c r="C62" s="8" t="str">
        <f>"西安邮电大学"</f>
        <v>西安邮电大学</v>
      </c>
      <c r="D62" s="8" t="str">
        <f>"数字媒体艺术"</f>
        <v>数字媒体艺术</v>
      </c>
    </row>
    <row r="63" ht="13.5" spans="1:4">
      <c r="A63" s="7">
        <v>35</v>
      </c>
      <c r="B63" s="8" t="str">
        <f>"赵声"</f>
        <v>赵声</v>
      </c>
      <c r="C63" s="8" t="str">
        <f>"武汉文理学院"</f>
        <v>武汉文理学院</v>
      </c>
      <c r="D63" s="8" t="str">
        <f>"传播学"</f>
        <v>传播学</v>
      </c>
    </row>
    <row r="64" ht="13.5" spans="1:4">
      <c r="A64" s="7">
        <v>36</v>
      </c>
      <c r="B64" s="8" t="str">
        <f>"陈露"</f>
        <v>陈露</v>
      </c>
      <c r="C64" s="8" t="str">
        <f>"荆楚理工学院"</f>
        <v>荆楚理工学院</v>
      </c>
      <c r="D64" s="8" t="str">
        <f>"广播电视编导"</f>
        <v>广播电视编导</v>
      </c>
    </row>
    <row r="65" ht="13.5" spans="1:4">
      <c r="A65" s="7">
        <v>37</v>
      </c>
      <c r="B65" s="8" t="str">
        <f>"陈理果"</f>
        <v>陈理果</v>
      </c>
      <c r="C65" s="8" t="str">
        <f t="shared" ref="C65:C67" si="5">"湖北民族大学"</f>
        <v>湖北民族大学</v>
      </c>
      <c r="D65" s="8" t="str">
        <f>"新闻学"</f>
        <v>新闻学</v>
      </c>
    </row>
    <row r="66" ht="13.5" spans="1:4">
      <c r="A66" s="7">
        <v>38</v>
      </c>
      <c r="B66" s="8" t="str">
        <f>"雷仕华"</f>
        <v>雷仕华</v>
      </c>
      <c r="C66" s="8" t="str">
        <f t="shared" si="5"/>
        <v>湖北民族大学</v>
      </c>
      <c r="D66" s="8" t="str">
        <f>"广播电视新闻学"</f>
        <v>广播电视新闻学</v>
      </c>
    </row>
    <row r="67" ht="13.5" spans="1:4">
      <c r="A67" s="7">
        <v>39</v>
      </c>
      <c r="B67" s="8" t="str">
        <f>"杨令维"</f>
        <v>杨令维</v>
      </c>
      <c r="C67" s="8" t="str">
        <f t="shared" si="5"/>
        <v>湖北民族大学</v>
      </c>
      <c r="D67" s="8" t="str">
        <f>"广播电视编导"</f>
        <v>广播电视编导</v>
      </c>
    </row>
    <row r="68" ht="13.5" spans="1:4">
      <c r="A68" s="7">
        <v>40</v>
      </c>
      <c r="B68" s="8" t="str">
        <f>"邓艳"</f>
        <v>邓艳</v>
      </c>
      <c r="C68" s="8" t="str">
        <f>"湖北恩施学院"</f>
        <v>湖北恩施学院</v>
      </c>
      <c r="D68" s="8" t="str">
        <f>"视觉传达设计"</f>
        <v>视觉传达设计</v>
      </c>
    </row>
    <row r="69" ht="13.5" spans="1:4">
      <c r="A69" s="7">
        <v>41</v>
      </c>
      <c r="B69" s="8" t="str">
        <f>"马晓苇"</f>
        <v>马晓苇</v>
      </c>
      <c r="C69" s="8" t="str">
        <f>"西南政法大学"</f>
        <v>西南政法大学</v>
      </c>
      <c r="D69" s="8" t="str">
        <f>"新闻与传播"</f>
        <v>新闻与传播</v>
      </c>
    </row>
    <row r="70" ht="13.5" spans="1:4">
      <c r="A70" s="7">
        <v>42</v>
      </c>
      <c r="B70" s="8" t="str">
        <f>"王惠碧"</f>
        <v>王惠碧</v>
      </c>
      <c r="C70" s="8" t="str">
        <f>"长春建筑学院"</f>
        <v>长春建筑学院</v>
      </c>
      <c r="D70" s="8" t="str">
        <f t="shared" ref="D70:D75" si="6">"视觉传达设计"</f>
        <v>视觉传达设计</v>
      </c>
    </row>
    <row r="71" ht="13.5" spans="1:4">
      <c r="A71" s="7">
        <v>43</v>
      </c>
      <c r="B71" s="8" t="str">
        <f>"周畅"</f>
        <v>周畅</v>
      </c>
      <c r="C71" s="8" t="str">
        <f>"贵州大学科技学院"</f>
        <v>贵州大学科技学院</v>
      </c>
      <c r="D71" s="8" t="str">
        <f t="shared" si="6"/>
        <v>视觉传达设计</v>
      </c>
    </row>
    <row r="72" ht="13.5" spans="1:4">
      <c r="A72" s="5" t="s">
        <v>8</v>
      </c>
      <c r="B72" s="5"/>
      <c r="C72" s="5"/>
      <c r="D72" s="5"/>
    </row>
    <row r="73" ht="13.5" spans="1:4">
      <c r="A73" s="9">
        <v>1</v>
      </c>
      <c r="B73" s="8" t="str">
        <f>"谭月江"</f>
        <v>谭月江</v>
      </c>
      <c r="C73" s="8" t="str">
        <f>"湖北民族学院科技学院"</f>
        <v>湖北民族学院科技学院</v>
      </c>
      <c r="D73" s="8" t="str">
        <f t="shared" ref="D73:D77" si="7">"广播电视编导"</f>
        <v>广播电视编导</v>
      </c>
    </row>
    <row r="74" ht="13.5" spans="1:4">
      <c r="A74" s="9">
        <v>2</v>
      </c>
      <c r="B74" s="8" t="str">
        <f>"漆龙海"</f>
        <v>漆龙海</v>
      </c>
      <c r="C74" s="8" t="str">
        <f>"重庆邮电大学移通学院"</f>
        <v>重庆邮电大学移通学院</v>
      </c>
      <c r="D74" s="8" t="str">
        <f t="shared" si="7"/>
        <v>广播电视编导</v>
      </c>
    </row>
    <row r="75" ht="13.5" spans="1:4">
      <c r="A75" s="9">
        <v>3</v>
      </c>
      <c r="B75" s="8" t="str">
        <f>"胡沐"</f>
        <v>胡沐</v>
      </c>
      <c r="C75" s="8" t="str">
        <f>"武汉工程科技学院"</f>
        <v>武汉工程科技学院</v>
      </c>
      <c r="D75" s="8" t="str">
        <f t="shared" si="6"/>
        <v>视觉传达设计</v>
      </c>
    </row>
    <row r="76" ht="13.5" spans="1:4">
      <c r="A76" s="9">
        <v>4</v>
      </c>
      <c r="B76" s="8" t="str">
        <f>"邵玉琪"</f>
        <v>邵玉琪</v>
      </c>
      <c r="C76" s="8" t="str">
        <f>"海南大学"</f>
        <v>海南大学</v>
      </c>
      <c r="D76" s="8" t="str">
        <f>"绘画"</f>
        <v>绘画</v>
      </c>
    </row>
    <row r="77" ht="13.5" spans="1:4">
      <c r="A77" s="9">
        <v>5</v>
      </c>
      <c r="B77" s="8" t="str">
        <f>"贾琴"</f>
        <v>贾琴</v>
      </c>
      <c r="C77" s="8" t="str">
        <f>"西南大学"</f>
        <v>西南大学</v>
      </c>
      <c r="D77" s="8" t="str">
        <f t="shared" si="7"/>
        <v>广播电视编导</v>
      </c>
    </row>
    <row r="78" ht="13.5" spans="1:4">
      <c r="A78" s="9">
        <v>6</v>
      </c>
      <c r="B78" s="8" t="str">
        <f>"赵昆"</f>
        <v>赵昆</v>
      </c>
      <c r="C78" s="8" t="str">
        <f>"湖北经济学院"</f>
        <v>湖北经济学院</v>
      </c>
      <c r="D78" s="8" t="str">
        <f>"视觉传达设计"</f>
        <v>视觉传达设计</v>
      </c>
    </row>
    <row r="79" ht="13.5" spans="1:4">
      <c r="A79" s="9">
        <v>7</v>
      </c>
      <c r="B79" s="8" t="str">
        <f>"龙诗雨"</f>
        <v>龙诗雨</v>
      </c>
      <c r="C79" s="8" t="str">
        <f>"武汉传媒学院"</f>
        <v>武汉传媒学院</v>
      </c>
      <c r="D79" s="8" t="str">
        <f>"广播电视学"</f>
        <v>广播电视学</v>
      </c>
    </row>
    <row r="80" ht="13.5" spans="1:4">
      <c r="A80" s="9">
        <v>8</v>
      </c>
      <c r="B80" s="8" t="str">
        <f>"黄雨佳"</f>
        <v>黄雨佳</v>
      </c>
      <c r="C80" s="8" t="str">
        <f>"黄冈师范学院"</f>
        <v>黄冈师范学院</v>
      </c>
      <c r="D80" s="8" t="str">
        <f t="shared" ref="D80:D85" si="8">"广播电视编导"</f>
        <v>广播电视编导</v>
      </c>
    </row>
    <row r="81" ht="13.5" spans="1:4">
      <c r="A81" s="9">
        <v>9</v>
      </c>
      <c r="B81" s="8" t="str">
        <f>"邓雅君"</f>
        <v>邓雅君</v>
      </c>
      <c r="C81" s="8" t="str">
        <f>"新疆艺术学院"</f>
        <v>新疆艺术学院</v>
      </c>
      <c r="D81" s="8" t="str">
        <f>"艺术设计"</f>
        <v>艺术设计</v>
      </c>
    </row>
    <row r="82" ht="13.5" spans="1:4">
      <c r="A82" s="9">
        <v>10</v>
      </c>
      <c r="B82" s="8" t="str">
        <f>"谭毅"</f>
        <v>谭毅</v>
      </c>
      <c r="C82" s="8" t="str">
        <f>"华中师范大学武汉传媒学院"</f>
        <v>华中师范大学武汉传媒学院</v>
      </c>
      <c r="D82" s="8" t="str">
        <f t="shared" si="8"/>
        <v>广播电视编导</v>
      </c>
    </row>
    <row r="83" ht="13.5" spans="1:4">
      <c r="A83" s="9">
        <v>11</v>
      </c>
      <c r="B83" s="8" t="str">
        <f>"吕伦蛟"</f>
        <v>吕伦蛟</v>
      </c>
      <c r="C83" s="8" t="str">
        <f>"三峡大学"</f>
        <v>三峡大学</v>
      </c>
      <c r="D83" s="8" t="str">
        <f>"广播电视学"</f>
        <v>广播电视学</v>
      </c>
    </row>
    <row r="84" ht="13.5" spans="1:4">
      <c r="A84" s="9">
        <v>12</v>
      </c>
      <c r="B84" s="8" t="str">
        <f>"张格"</f>
        <v>张格</v>
      </c>
      <c r="C84" s="8" t="str">
        <f>"电子科技大学成都学院"</f>
        <v>电子科技大学成都学院</v>
      </c>
      <c r="D84" s="8" t="str">
        <f>"（动画）影视后期"</f>
        <v>（动画）影视后期</v>
      </c>
    </row>
    <row r="85" ht="13.5" spans="1:4">
      <c r="A85" s="9">
        <v>13</v>
      </c>
      <c r="B85" s="8" t="str">
        <f>"郝宇欣"</f>
        <v>郝宇欣</v>
      </c>
      <c r="C85" s="8" t="str">
        <f>"山西传媒学院"</f>
        <v>山西传媒学院</v>
      </c>
      <c r="D85" s="8" t="str">
        <f t="shared" si="8"/>
        <v>广播电视编导</v>
      </c>
    </row>
    <row r="86" ht="13.5" spans="1:4">
      <c r="A86" s="9">
        <v>14</v>
      </c>
      <c r="B86" s="8" t="str">
        <f>"郭姝玥"</f>
        <v>郭姝玥</v>
      </c>
      <c r="C86" s="8" t="str">
        <f>"重庆人文科技学院"</f>
        <v>重庆人文科技学院</v>
      </c>
      <c r="D86" s="8" t="str">
        <f>"汉语言文学"</f>
        <v>汉语言文学</v>
      </c>
    </row>
    <row r="87" ht="13.5" spans="1:4">
      <c r="A87" s="9">
        <v>15</v>
      </c>
      <c r="B87" s="8" t="str">
        <f>"唐甜甜"</f>
        <v>唐甜甜</v>
      </c>
      <c r="C87" s="8" t="str">
        <f>"湖北民族大学"</f>
        <v>湖北民族大学</v>
      </c>
      <c r="D87" s="8" t="str">
        <f>"汉语言文学"</f>
        <v>汉语言文学</v>
      </c>
    </row>
    <row r="88" ht="13.5" spans="1:4">
      <c r="A88" s="9">
        <v>16</v>
      </c>
      <c r="B88" s="8" t="str">
        <f>"杨传祝"</f>
        <v>杨传祝</v>
      </c>
      <c r="C88" s="8" t="str">
        <f>"武汉学院"</f>
        <v>武汉学院</v>
      </c>
      <c r="D88" s="8" t="str">
        <f t="shared" ref="D88:D91" si="9">"视觉传达设计"</f>
        <v>视觉传达设计</v>
      </c>
    </row>
    <row r="89" ht="13.5" spans="1:4">
      <c r="A89" s="9">
        <v>17</v>
      </c>
      <c r="B89" s="8" t="str">
        <f>"梅枚"</f>
        <v>梅枚</v>
      </c>
      <c r="C89" s="8" t="str">
        <f>"北方民族大学"</f>
        <v>北方民族大学</v>
      </c>
      <c r="D89" s="8" t="str">
        <f>"新闻学"</f>
        <v>新闻学</v>
      </c>
    </row>
    <row r="90" ht="13.5" spans="1:4">
      <c r="A90" s="9">
        <v>18</v>
      </c>
      <c r="B90" s="8" t="str">
        <f>"施意"</f>
        <v>施意</v>
      </c>
      <c r="C90" s="8" t="str">
        <f>"湖北民族大学"</f>
        <v>湖北民族大学</v>
      </c>
      <c r="D90" s="8" t="str">
        <f t="shared" si="9"/>
        <v>视觉传达设计</v>
      </c>
    </row>
    <row r="91" ht="13.5" spans="1:4">
      <c r="A91" s="9">
        <v>19</v>
      </c>
      <c r="B91" s="8" t="str">
        <f>"黄严毅"</f>
        <v>黄严毅</v>
      </c>
      <c r="C91" s="8" t="str">
        <f>"湖北文理学院"</f>
        <v>湖北文理学院</v>
      </c>
      <c r="D91" s="8" t="str">
        <f t="shared" si="9"/>
        <v>视觉传达设计</v>
      </c>
    </row>
    <row r="92" ht="13.5" spans="1:4">
      <c r="A92" s="9">
        <v>20</v>
      </c>
      <c r="B92" s="8" t="str">
        <f>"叶晨"</f>
        <v>叶晨</v>
      </c>
      <c r="C92" s="8" t="str">
        <f>"湖北恩施学院"</f>
        <v>湖北恩施学院</v>
      </c>
      <c r="D92" s="8" t="str">
        <f>"汉语言文学"</f>
        <v>汉语言文学</v>
      </c>
    </row>
    <row r="93" ht="13.5" spans="1:4">
      <c r="A93" s="9">
        <v>21</v>
      </c>
      <c r="B93" s="8" t="str">
        <f>"何映妮"</f>
        <v>何映妮</v>
      </c>
      <c r="C93" s="8" t="str">
        <f>"昆明理工大学"</f>
        <v>昆明理工大学</v>
      </c>
      <c r="D93" s="8" t="str">
        <f>"数字媒体艺术"</f>
        <v>数字媒体艺术</v>
      </c>
    </row>
    <row r="94" ht="13.5" spans="1:4">
      <c r="A94" s="9">
        <v>22</v>
      </c>
      <c r="B94" s="8" t="str">
        <f>"张泽南"</f>
        <v>张泽南</v>
      </c>
      <c r="C94" s="8" t="str">
        <f>"武汉纺织大学"</f>
        <v>武汉纺织大学</v>
      </c>
      <c r="D94" s="8" t="str">
        <f>"广播电视学"</f>
        <v>广播电视学</v>
      </c>
    </row>
    <row r="95" ht="13.5" spans="1:4">
      <c r="A95" s="9">
        <v>23</v>
      </c>
      <c r="B95" s="8" t="str">
        <f>"段明霞"</f>
        <v>段明霞</v>
      </c>
      <c r="C95" s="8" t="str">
        <f>"重庆工程学院"</f>
        <v>重庆工程学院</v>
      </c>
      <c r="D95" s="8" t="str">
        <f>"数字媒体艺术"</f>
        <v>数字媒体艺术</v>
      </c>
    </row>
    <row r="96" ht="13.5" spans="1:4">
      <c r="A96" s="9">
        <v>24</v>
      </c>
      <c r="B96" s="8" t="str">
        <f>"卢继鑫"</f>
        <v>卢继鑫</v>
      </c>
      <c r="C96" s="8" t="str">
        <f>"黄冈师范学院"</f>
        <v>黄冈师范学院</v>
      </c>
      <c r="D96" s="8" t="str">
        <f>"动画（中外）"</f>
        <v>动画（中外）</v>
      </c>
    </row>
    <row r="97" ht="13.5" spans="1:4">
      <c r="A97" s="9">
        <v>25</v>
      </c>
      <c r="B97" s="8" t="str">
        <f>"周晗斐"</f>
        <v>周晗斐</v>
      </c>
      <c r="C97" s="8" t="str">
        <f>"云南艺术学院"</f>
        <v>云南艺术学院</v>
      </c>
      <c r="D97" s="8" t="str">
        <f>"广播电视编导"</f>
        <v>广播电视编导</v>
      </c>
    </row>
    <row r="98" ht="13.5" spans="1:4">
      <c r="A98" s="9">
        <v>26</v>
      </c>
      <c r="B98" s="8" t="str">
        <f>"袁戎升"</f>
        <v>袁戎升</v>
      </c>
      <c r="C98" s="8" t="str">
        <f>"汉江师范学院"</f>
        <v>汉江师范学院</v>
      </c>
      <c r="D98" s="8" t="str">
        <f>"广播电视编导"</f>
        <v>广播电视编导</v>
      </c>
    </row>
    <row r="99" ht="13.5" spans="1:4">
      <c r="A99" s="9">
        <v>27</v>
      </c>
      <c r="B99" s="8" t="str">
        <f>"史乐昕"</f>
        <v>史乐昕</v>
      </c>
      <c r="C99" s="8" t="str">
        <f>"河南大学"</f>
        <v>河南大学</v>
      </c>
      <c r="D99" s="8" t="str">
        <f>"视觉传达设计"</f>
        <v>视觉传达设计</v>
      </c>
    </row>
    <row r="100" ht="13.5" spans="1:4">
      <c r="A100" s="9">
        <v>28</v>
      </c>
      <c r="B100" s="8" t="str">
        <f>"陈翼飞"</f>
        <v>陈翼飞</v>
      </c>
      <c r="C100" s="8" t="str">
        <f>"湖北民族大学"</f>
        <v>湖北民族大学</v>
      </c>
      <c r="D100" s="8" t="str">
        <f>"新闻学"</f>
        <v>新闻学</v>
      </c>
    </row>
    <row r="101" ht="13.5" spans="1:4">
      <c r="A101" s="9">
        <v>29</v>
      </c>
      <c r="B101" s="8" t="str">
        <f>"姚艺"</f>
        <v>姚艺</v>
      </c>
      <c r="C101" s="8" t="str">
        <f>"西南政法大学"</f>
        <v>西南政法大学</v>
      </c>
      <c r="D101" s="8" t="str">
        <f>"新闻学"</f>
        <v>新闻学</v>
      </c>
    </row>
    <row r="102" ht="13.5" spans="1:4">
      <c r="A102" s="9">
        <v>30</v>
      </c>
      <c r="B102" s="8" t="str">
        <f>"李振淼"</f>
        <v>李振淼</v>
      </c>
      <c r="C102" s="8" t="str">
        <f>"大连工业大学"</f>
        <v>大连工业大学</v>
      </c>
      <c r="D102" s="8" t="str">
        <f>"摄影"</f>
        <v>摄影</v>
      </c>
    </row>
    <row r="103" ht="13.5" spans="1:4">
      <c r="A103" s="9">
        <v>31</v>
      </c>
      <c r="B103" s="8" t="str">
        <f>"唐诗琪"</f>
        <v>唐诗琪</v>
      </c>
      <c r="C103" s="8" t="str">
        <f>"武汉生物工程学院"</f>
        <v>武汉生物工程学院</v>
      </c>
      <c r="D103" s="8" t="str">
        <f t="shared" ref="D103:D106" si="10">"视觉传达设计"</f>
        <v>视觉传达设计</v>
      </c>
    </row>
    <row r="104" ht="13.5" spans="1:4">
      <c r="A104" s="9">
        <v>32</v>
      </c>
      <c r="B104" s="8" t="str">
        <f>"牟冬萍"</f>
        <v>牟冬萍</v>
      </c>
      <c r="C104" s="8" t="str">
        <f>"四川音乐学院绵阳艺术学院"</f>
        <v>四川音乐学院绵阳艺术学院</v>
      </c>
      <c r="D104" s="8" t="str">
        <f>"广播电视编导"</f>
        <v>广播电视编导</v>
      </c>
    </row>
    <row r="105" ht="13.5" spans="1:4">
      <c r="A105" s="9">
        <v>33</v>
      </c>
      <c r="B105" s="8" t="str">
        <f>"杨罗玮"</f>
        <v>杨罗玮</v>
      </c>
      <c r="C105" s="8" t="str">
        <f>"武汉工商学院"</f>
        <v>武汉工商学院</v>
      </c>
      <c r="D105" s="8" t="str">
        <f t="shared" si="10"/>
        <v>视觉传达设计</v>
      </c>
    </row>
    <row r="106" ht="13.5" spans="1:4">
      <c r="A106" s="9">
        <v>34</v>
      </c>
      <c r="B106" s="8" t="str">
        <f>"段美玲"</f>
        <v>段美玲</v>
      </c>
      <c r="C106" s="8" t="str">
        <f>"长江大学文理学院"</f>
        <v>长江大学文理学院</v>
      </c>
      <c r="D106" s="8" t="str">
        <f t="shared" si="10"/>
        <v>视觉传达设计</v>
      </c>
    </row>
    <row r="107" ht="13.5" spans="1:4">
      <c r="A107" s="9">
        <v>35</v>
      </c>
      <c r="B107" s="8" t="str">
        <f>"冯雅琴"</f>
        <v>冯雅琴</v>
      </c>
      <c r="C107" s="8" t="str">
        <f>"成都学院"</f>
        <v>成都学院</v>
      </c>
      <c r="D107" s="8" t="str">
        <f t="shared" ref="D107:D112" si="11">"广播电视编导"</f>
        <v>广播电视编导</v>
      </c>
    </row>
    <row r="108" ht="13.5" spans="1:4">
      <c r="A108" s="9">
        <v>36</v>
      </c>
      <c r="B108" s="8" t="str">
        <f>"黄大刁"</f>
        <v>黄大刁</v>
      </c>
      <c r="C108" s="8" t="str">
        <f>"成都大学"</f>
        <v>成都大学</v>
      </c>
      <c r="D108" s="8" t="str">
        <f>"广播电视"</f>
        <v>广播电视</v>
      </c>
    </row>
    <row r="109" ht="27" spans="1:4">
      <c r="A109" s="9">
        <v>37</v>
      </c>
      <c r="B109" s="8" t="str">
        <f>"廖隽遥"</f>
        <v>廖隽遥</v>
      </c>
      <c r="C109" s="8" t="str">
        <f>"大连工业大学艺术与信息工程学院"</f>
        <v>大连工业大学艺术与信息工程学院</v>
      </c>
      <c r="D109" s="8" t="str">
        <f>"视觉传达设计"</f>
        <v>视觉传达设计</v>
      </c>
    </row>
    <row r="110" ht="13.5" spans="1:4">
      <c r="A110" s="9">
        <v>38</v>
      </c>
      <c r="B110" s="8" t="str">
        <f>"吴铮"</f>
        <v>吴铮</v>
      </c>
      <c r="C110" s="8" t="str">
        <f>"长江大学"</f>
        <v>长江大学</v>
      </c>
      <c r="D110" s="8" t="str">
        <f t="shared" si="11"/>
        <v>广播电视编导</v>
      </c>
    </row>
    <row r="111" ht="13.5" spans="1:4">
      <c r="A111" s="9">
        <v>39</v>
      </c>
      <c r="B111" s="8" t="str">
        <f>"姜磊"</f>
        <v>姜磊</v>
      </c>
      <c r="C111" s="8" t="str">
        <f>"太原师范学院"</f>
        <v>太原师范学院</v>
      </c>
      <c r="D111" s="8" t="str">
        <f>"视觉传达设计"</f>
        <v>视觉传达设计</v>
      </c>
    </row>
    <row r="112" ht="13.5" spans="1:4">
      <c r="A112" s="9">
        <v>40</v>
      </c>
      <c r="B112" s="8" t="str">
        <f>"王斌"</f>
        <v>王斌</v>
      </c>
      <c r="C112" s="8" t="str">
        <f>"商丘学院"</f>
        <v>商丘学院</v>
      </c>
      <c r="D112" s="8" t="str">
        <f t="shared" si="11"/>
        <v>广播电视编导</v>
      </c>
    </row>
    <row r="113" ht="13.5" spans="1:4">
      <c r="A113" s="9">
        <v>41</v>
      </c>
      <c r="B113" s="8" t="str">
        <f>"刘政宏"</f>
        <v>刘政宏</v>
      </c>
      <c r="C113" s="8" t="str">
        <f>"长安大学"</f>
        <v>长安大学</v>
      </c>
      <c r="D113" s="8" t="str">
        <f>"艺术"</f>
        <v>艺术</v>
      </c>
    </row>
    <row r="114" ht="13.5" spans="1:4">
      <c r="A114" s="9">
        <v>42</v>
      </c>
      <c r="B114" s="8" t="str">
        <f>"周标"</f>
        <v>周标</v>
      </c>
      <c r="C114" s="8" t="str">
        <f>"湖北民族大学"</f>
        <v>湖北民族大学</v>
      </c>
      <c r="D114" s="8" t="str">
        <f>"广播电视编导"</f>
        <v>广播电视编导</v>
      </c>
    </row>
    <row r="115" ht="13.5" spans="1:4">
      <c r="A115" s="9">
        <v>43</v>
      </c>
      <c r="B115" s="8" t="str">
        <f>"李梓菡"</f>
        <v>李梓菡</v>
      </c>
      <c r="C115" s="8" t="str">
        <f>"河北经贸大学"</f>
        <v>河北经贸大学</v>
      </c>
      <c r="D115" s="8" t="str">
        <f>"广播电视学"</f>
        <v>广播电视学</v>
      </c>
    </row>
    <row r="116" ht="13.5" spans="1:4">
      <c r="A116" s="9">
        <v>44</v>
      </c>
      <c r="B116" s="8" t="str">
        <f>"朱满满"</f>
        <v>朱满满</v>
      </c>
      <c r="C116" s="8" t="str">
        <f>"赣南师范大学"</f>
        <v>赣南师范大学</v>
      </c>
      <c r="D116" s="8" t="str">
        <f>"美术"</f>
        <v>美术</v>
      </c>
    </row>
    <row r="117" ht="13.5" spans="1:4">
      <c r="A117" s="9">
        <v>45</v>
      </c>
      <c r="B117" s="8" t="str">
        <f>"包心雨"</f>
        <v>包心雨</v>
      </c>
      <c r="C117" s="8" t="str">
        <f>"吉林艺术学院"</f>
        <v>吉林艺术学院</v>
      </c>
      <c r="D117" s="8" t="str">
        <f>"数字媒体艺术"</f>
        <v>数字媒体艺术</v>
      </c>
    </row>
    <row r="118" ht="13.5" spans="1:4">
      <c r="A118" s="9">
        <v>46</v>
      </c>
      <c r="B118" s="8" t="str">
        <f>"吴季"</f>
        <v>吴季</v>
      </c>
      <c r="C118" s="8" t="str">
        <f>"石家庄铁道大学"</f>
        <v>石家庄铁道大学</v>
      </c>
      <c r="D118" s="8" t="str">
        <f>"视觉传达设计"</f>
        <v>视觉传达设计</v>
      </c>
    </row>
    <row r="119" ht="13.5" spans="1:4">
      <c r="A119" s="9">
        <v>47</v>
      </c>
      <c r="B119" s="8" t="str">
        <f>"毛盛样"</f>
        <v>毛盛样</v>
      </c>
      <c r="C119" s="8" t="str">
        <f>"黄冈师范学院"</f>
        <v>黄冈师范学院</v>
      </c>
      <c r="D119" s="8" t="str">
        <f>"广播电视编导"</f>
        <v>广播电视编导</v>
      </c>
    </row>
    <row r="120" ht="13.5" spans="1:4">
      <c r="A120" s="9">
        <v>48</v>
      </c>
      <c r="B120" s="8" t="str">
        <f>"向航"</f>
        <v>向航</v>
      </c>
      <c r="C120" s="8" t="str">
        <f>"汕头大学"</f>
        <v>汕头大学</v>
      </c>
      <c r="D120" s="8" t="str">
        <f>"视觉传达设计"</f>
        <v>视觉传达设计</v>
      </c>
    </row>
    <row r="121" ht="13.5" spans="1:4">
      <c r="A121" s="9">
        <v>49</v>
      </c>
      <c r="B121" s="8" t="str">
        <f>"王义林"</f>
        <v>王义林</v>
      </c>
      <c r="C121" s="8" t="str">
        <f>"云南大学"</f>
        <v>云南大学</v>
      </c>
      <c r="D121" s="8" t="str">
        <f>"视觉传达设计"</f>
        <v>视觉传达设计</v>
      </c>
    </row>
    <row r="122" ht="13.5" spans="1:4">
      <c r="A122" s="9">
        <v>50</v>
      </c>
      <c r="B122" s="8" t="str">
        <f>"郭启超"</f>
        <v>郭启超</v>
      </c>
      <c r="C122" s="8" t="str">
        <f>"湖北大学知行学院"</f>
        <v>湖北大学知行学院</v>
      </c>
      <c r="D122" s="8" t="str">
        <f>"广播电视编导"</f>
        <v>广播电视编导</v>
      </c>
    </row>
    <row r="123" ht="13.5" spans="1:4">
      <c r="A123" s="9">
        <v>51</v>
      </c>
      <c r="B123" s="8" t="str">
        <f>"李周洋"</f>
        <v>李周洋</v>
      </c>
      <c r="C123" s="8" t="str">
        <f>"汉口学院"</f>
        <v>汉口学院</v>
      </c>
      <c r="D123" s="8" t="str">
        <f t="shared" ref="D123:D125" si="12">"视觉传达设计"</f>
        <v>视觉传达设计</v>
      </c>
    </row>
    <row r="124" ht="13.5" spans="1:4">
      <c r="A124" s="9">
        <v>52</v>
      </c>
      <c r="B124" s="8" t="str">
        <f>"李黄智龙"</f>
        <v>李黄智龙</v>
      </c>
      <c r="C124" s="8" t="str">
        <f>"湖北民族大学科技学院"</f>
        <v>湖北民族大学科技学院</v>
      </c>
      <c r="D124" s="8" t="str">
        <f t="shared" si="12"/>
        <v>视觉传达设计</v>
      </c>
    </row>
    <row r="125" ht="13.5" spans="1:4">
      <c r="A125" s="9">
        <v>53</v>
      </c>
      <c r="B125" s="8" t="str">
        <f>"刘毅"</f>
        <v>刘毅</v>
      </c>
      <c r="C125" s="8" t="str">
        <f>"湖北民族学院科技学院"</f>
        <v>湖北民族学院科技学院</v>
      </c>
      <c r="D125" s="8" t="str">
        <f t="shared" si="12"/>
        <v>视觉传达设计</v>
      </c>
    </row>
    <row r="126" ht="13.5" spans="1:4">
      <c r="A126" s="9">
        <v>54</v>
      </c>
      <c r="B126" s="8" t="str">
        <f>"余汶娟"</f>
        <v>余汶娟</v>
      </c>
      <c r="C126" s="8" t="str">
        <f>"武汉传媒学院"</f>
        <v>武汉传媒学院</v>
      </c>
      <c r="D126" s="8" t="str">
        <f>"广播电视编导"</f>
        <v>广播电视编导</v>
      </c>
    </row>
    <row r="127" ht="13.5" spans="1:4">
      <c r="A127" s="9">
        <v>55</v>
      </c>
      <c r="B127" s="8" t="str">
        <f>"文媛媛"</f>
        <v>文媛媛</v>
      </c>
      <c r="C127" s="8" t="str">
        <f>"武汉华夏理工学院"</f>
        <v>武汉华夏理工学院</v>
      </c>
      <c r="D127" s="8" t="str">
        <f>"视觉传达设计"</f>
        <v>视觉传达设计</v>
      </c>
    </row>
    <row r="128" ht="13.5" spans="1:4">
      <c r="A128" s="9">
        <v>56</v>
      </c>
      <c r="B128" s="8" t="str">
        <f>"曹玉龙"</f>
        <v>曹玉龙</v>
      </c>
      <c r="C128" s="8" t="str">
        <f>"武汉传媒学院"</f>
        <v>武汉传媒学院</v>
      </c>
      <c r="D128" s="8" t="str">
        <f>"动画"</f>
        <v>动画</v>
      </c>
    </row>
    <row r="129" ht="13.5" spans="1:4">
      <c r="A129" s="9">
        <v>57</v>
      </c>
      <c r="B129" s="8" t="str">
        <f>"黄国涛"</f>
        <v>黄国涛</v>
      </c>
      <c r="C129" s="8" t="str">
        <f>"湘潭大学"</f>
        <v>湘潭大学</v>
      </c>
      <c r="D129" s="8" t="str">
        <f>"动画"</f>
        <v>动画</v>
      </c>
    </row>
    <row r="130" ht="13.5" spans="1:4">
      <c r="A130" s="9">
        <v>58</v>
      </c>
      <c r="B130" s="8" t="str">
        <f>"张灿"</f>
        <v>张灿</v>
      </c>
      <c r="C130" s="8" t="str">
        <f>"湖北民族大学"</f>
        <v>湖北民族大学</v>
      </c>
      <c r="D130" s="8" t="str">
        <f>"汉语言文学"</f>
        <v>汉语言文学</v>
      </c>
    </row>
    <row r="131" ht="13.5" spans="1:4">
      <c r="A131" s="9">
        <v>59</v>
      </c>
      <c r="B131" s="8" t="str">
        <f>"黎京喆"</f>
        <v>黎京喆</v>
      </c>
      <c r="C131" s="8" t="str">
        <f>"重庆邮电大学移通学院"</f>
        <v>重庆邮电大学移通学院</v>
      </c>
      <c r="D131" s="8" t="str">
        <f>"数字媒体艺术"</f>
        <v>数字媒体艺术</v>
      </c>
    </row>
    <row r="132" ht="13.5" spans="1:4">
      <c r="A132" s="9">
        <v>60</v>
      </c>
      <c r="B132" s="8" t="str">
        <f>"安玉洁"</f>
        <v>安玉洁</v>
      </c>
      <c r="C132" s="8" t="str">
        <f>"三峡大学"</f>
        <v>三峡大学</v>
      </c>
      <c r="D132" s="8" t="str">
        <f>"广播电视学"</f>
        <v>广播电视学</v>
      </c>
    </row>
    <row r="133" ht="13.5" spans="1:4">
      <c r="A133" s="9">
        <v>61</v>
      </c>
      <c r="B133" s="8" t="str">
        <f>"宋玉潇"</f>
        <v>宋玉潇</v>
      </c>
      <c r="C133" s="8" t="str">
        <f>"武汉工商学院"</f>
        <v>武汉工商学院</v>
      </c>
      <c r="D133" s="8" t="str">
        <f>"绘画"</f>
        <v>绘画</v>
      </c>
    </row>
    <row r="134" ht="13.5" spans="1:4">
      <c r="A134" s="9">
        <v>62</v>
      </c>
      <c r="B134" s="8" t="str">
        <f>"谷晴"</f>
        <v>谷晴</v>
      </c>
      <c r="C134" s="8" t="str">
        <f>"武汉华夏理工学院"</f>
        <v>武汉华夏理工学院</v>
      </c>
      <c r="D134" s="8" t="str">
        <f>"网络与新媒体"</f>
        <v>网络与新媒体</v>
      </c>
    </row>
    <row r="135" ht="13.5" spans="1:4">
      <c r="A135" s="9">
        <v>63</v>
      </c>
      <c r="B135" s="8" t="str">
        <f>"杨喆"</f>
        <v>杨喆</v>
      </c>
      <c r="C135" s="8" t="str">
        <f>"武汉传媒学院"</f>
        <v>武汉传媒学院</v>
      </c>
      <c r="D135" s="8" t="str">
        <f>"摄影"</f>
        <v>摄影</v>
      </c>
    </row>
    <row r="136" ht="13.5" spans="1:4">
      <c r="A136" s="9">
        <v>64</v>
      </c>
      <c r="B136" s="8" t="str">
        <f>"向锦涛"</f>
        <v>向锦涛</v>
      </c>
      <c r="C136" s="8" t="str">
        <f>"湖北民族学院"</f>
        <v>湖北民族学院</v>
      </c>
      <c r="D136" s="8" t="str">
        <f>"广播电视编导"</f>
        <v>广播电视编导</v>
      </c>
    </row>
    <row r="137" ht="13.5" spans="1:4">
      <c r="A137" s="9">
        <v>65</v>
      </c>
      <c r="B137" s="8" t="str">
        <f>"钱昕怡"</f>
        <v>钱昕怡</v>
      </c>
      <c r="C137" s="8" t="str">
        <f>"中国社会科学院大学"</f>
        <v>中国社会科学院大学</v>
      </c>
      <c r="D137" s="8" t="str">
        <f>"新闻学"</f>
        <v>新闻学</v>
      </c>
    </row>
    <row r="138" ht="13.5" spans="1:4">
      <c r="A138" s="9">
        <v>66</v>
      </c>
      <c r="B138" s="8" t="str">
        <f>"向昌"</f>
        <v>向昌</v>
      </c>
      <c r="C138" s="8" t="str">
        <f>"西南大学"</f>
        <v>西南大学</v>
      </c>
      <c r="D138" s="8" t="str">
        <f>"戏剧与影视学"</f>
        <v>戏剧与影视学</v>
      </c>
    </row>
    <row r="139" ht="13.5" spans="1:4">
      <c r="A139" s="9">
        <v>67</v>
      </c>
      <c r="B139" s="8" t="str">
        <f>"谷焱格"</f>
        <v>谷焱格</v>
      </c>
      <c r="C139" s="8" t="str">
        <f>"黄冈师范学院"</f>
        <v>黄冈师范学院</v>
      </c>
      <c r="D139" s="8" t="str">
        <f>"广播电视编导"</f>
        <v>广播电视编导</v>
      </c>
    </row>
    <row r="140" ht="13.5" spans="1:4">
      <c r="A140" s="9">
        <v>68</v>
      </c>
      <c r="B140" s="8" t="str">
        <f>"黄逸飞"</f>
        <v>黄逸飞</v>
      </c>
      <c r="C140" s="8" t="str">
        <f>"湖北文理学院理工学院"</f>
        <v>湖北文理学院理工学院</v>
      </c>
      <c r="D140" s="8" t="str">
        <f>"视觉传达设计"</f>
        <v>视觉传达设计</v>
      </c>
    </row>
    <row r="141" ht="13.5" spans="1:4">
      <c r="A141" s="9">
        <v>69</v>
      </c>
      <c r="B141" s="8" t="str">
        <f>"田波"</f>
        <v>田波</v>
      </c>
      <c r="C141" s="8" t="str">
        <f>"湖北师范大学"</f>
        <v>湖北师范大学</v>
      </c>
      <c r="D141" s="8" t="str">
        <f>"汉语言文学"</f>
        <v>汉语言文学</v>
      </c>
    </row>
    <row r="142" ht="13.5" spans="1:4">
      <c r="A142" s="9">
        <v>70</v>
      </c>
      <c r="B142" s="8" t="str">
        <f>"李蓉"</f>
        <v>李蓉</v>
      </c>
      <c r="C142" s="8" t="str">
        <f>"南华大学"</f>
        <v>南华大学</v>
      </c>
      <c r="D142" s="8" t="str">
        <f>"视觉传达设计"</f>
        <v>视觉传达设计</v>
      </c>
    </row>
    <row r="143" ht="13.5" spans="1:4">
      <c r="A143" s="9">
        <v>71</v>
      </c>
      <c r="B143" s="8" t="str">
        <f>"冯勇祯"</f>
        <v>冯勇祯</v>
      </c>
      <c r="C143" s="8" t="str">
        <f>"山西传媒学院"</f>
        <v>山西传媒学院</v>
      </c>
      <c r="D143" s="8" t="str">
        <f>"摄影"</f>
        <v>摄影</v>
      </c>
    </row>
    <row r="144" ht="13.5" spans="1:4">
      <c r="A144" s="9">
        <v>72</v>
      </c>
      <c r="B144" s="8" t="str">
        <f>"舒世杰"</f>
        <v>舒世杰</v>
      </c>
      <c r="C144" s="8" t="str">
        <f>"武汉工商学院"</f>
        <v>武汉工商学院</v>
      </c>
      <c r="D144" s="8" t="str">
        <f>"网络与新媒体"</f>
        <v>网络与新媒体</v>
      </c>
    </row>
    <row r="145" ht="13.5" spans="1:4">
      <c r="A145" s="9">
        <v>73</v>
      </c>
      <c r="B145" s="8" t="str">
        <f>"张璐璐"</f>
        <v>张璐璐</v>
      </c>
      <c r="C145" s="8" t="str">
        <f>"湖北师范大学"</f>
        <v>湖北师范大学</v>
      </c>
      <c r="D145" s="8" t="str">
        <f>"汉语言文学"</f>
        <v>汉语言文学</v>
      </c>
    </row>
    <row r="146" ht="13.5" spans="1:4">
      <c r="A146" s="9">
        <v>74</v>
      </c>
      <c r="B146" s="8" t="str">
        <f>"丁六一"</f>
        <v>丁六一</v>
      </c>
      <c r="C146" s="8" t="str">
        <f>"荆楚理工学院"</f>
        <v>荆楚理工学院</v>
      </c>
      <c r="D146" s="8" t="str">
        <f>"视觉传达设计"</f>
        <v>视觉传达设计</v>
      </c>
    </row>
    <row r="147" ht="13.5" spans="1:4">
      <c r="A147" s="9">
        <v>75</v>
      </c>
      <c r="B147" s="8" t="str">
        <f>"李坤芝"</f>
        <v>李坤芝</v>
      </c>
      <c r="C147" s="8" t="str">
        <f>"武汉学院"</f>
        <v>武汉学院</v>
      </c>
      <c r="D147" s="8" t="str">
        <f>"数字媒体艺术"</f>
        <v>数字媒体艺术</v>
      </c>
    </row>
    <row r="148" ht="13.5" spans="1:4">
      <c r="A148" s="9">
        <v>76</v>
      </c>
      <c r="B148" s="8" t="str">
        <f>"熊诗田"</f>
        <v>熊诗田</v>
      </c>
      <c r="C148" s="8" t="str">
        <f>"武昌首义学院"</f>
        <v>武昌首义学院</v>
      </c>
      <c r="D148" s="8" t="str">
        <f>"网络与新媒体"</f>
        <v>网络与新媒体</v>
      </c>
    </row>
    <row r="149" ht="13.5" spans="1:4">
      <c r="A149" s="9">
        <v>77</v>
      </c>
      <c r="B149" s="8" t="str">
        <f>"朱雨"</f>
        <v>朱雨</v>
      </c>
      <c r="C149" s="8" t="str">
        <f>"武汉学院"</f>
        <v>武汉学院</v>
      </c>
      <c r="D149" s="8" t="str">
        <f>"网络与新媒体"</f>
        <v>网络与新媒体</v>
      </c>
    </row>
    <row r="150" ht="13.5" spans="1:4">
      <c r="A150" s="9">
        <v>78</v>
      </c>
      <c r="B150" s="8" t="str">
        <f>"董济桥"</f>
        <v>董济桥</v>
      </c>
      <c r="C150" s="8" t="str">
        <f>"北京师范大学珠海分校"</f>
        <v>北京师范大学珠海分校</v>
      </c>
      <c r="D150" s="8" t="str">
        <f>"动画"</f>
        <v>动画</v>
      </c>
    </row>
    <row r="151" ht="13.5" spans="1:4">
      <c r="A151" s="9">
        <v>79</v>
      </c>
      <c r="B151" s="8" t="str">
        <f>"鲁亦菲"</f>
        <v>鲁亦菲</v>
      </c>
      <c r="C151" s="8" t="str">
        <f>"电子科技大学成都学院"</f>
        <v>电子科技大学成都学院</v>
      </c>
      <c r="D151" s="8" t="str">
        <f>"动画"</f>
        <v>动画</v>
      </c>
    </row>
    <row r="152" ht="13.5" spans="1:4">
      <c r="A152" s="9">
        <v>80</v>
      </c>
      <c r="B152" s="8" t="str">
        <f>"李星"</f>
        <v>李星</v>
      </c>
      <c r="C152" s="8" t="str">
        <f>"三峡大学科技学院"</f>
        <v>三峡大学科技学院</v>
      </c>
      <c r="D152" s="8" t="str">
        <f>"网络与新媒体"</f>
        <v>网络与新媒体</v>
      </c>
    </row>
    <row r="153" ht="13.5" spans="1:4">
      <c r="A153" s="9">
        <v>81</v>
      </c>
      <c r="B153" s="8" t="str">
        <f>"邹云梦"</f>
        <v>邹云梦</v>
      </c>
      <c r="C153" s="8" t="str">
        <f>"湖北大学"</f>
        <v>湖北大学</v>
      </c>
      <c r="D153" s="8" t="str">
        <f>"汉语言文学"</f>
        <v>汉语言文学</v>
      </c>
    </row>
    <row r="154" ht="13.5" spans="1:4">
      <c r="A154" s="9">
        <v>82</v>
      </c>
      <c r="B154" s="8" t="str">
        <f>"郜艺扬"</f>
        <v>郜艺扬</v>
      </c>
      <c r="C154" s="8" t="str">
        <f>"湖北大学知行学院"</f>
        <v>湖北大学知行学院</v>
      </c>
      <c r="D154" s="8" t="str">
        <f>"新闻学"</f>
        <v>新闻学</v>
      </c>
    </row>
    <row r="155" ht="13.5" spans="1:4">
      <c r="A155" s="9">
        <v>83</v>
      </c>
      <c r="B155" s="8" t="str">
        <f>"向芯缘"</f>
        <v>向芯缘</v>
      </c>
      <c r="C155" s="8" t="str">
        <f>"荆楚理工学院"</f>
        <v>荆楚理工学院</v>
      </c>
      <c r="D155" s="8" t="str">
        <f>"广播电视编导"</f>
        <v>广播电视编导</v>
      </c>
    </row>
    <row r="156" ht="13.5" spans="1:4">
      <c r="A156" s="9">
        <v>84</v>
      </c>
      <c r="B156" s="8" t="str">
        <f>"雷敏"</f>
        <v>雷敏</v>
      </c>
      <c r="C156" s="8" t="str">
        <f>"湖北民族大学科技学院"</f>
        <v>湖北民族大学科技学院</v>
      </c>
      <c r="D156" s="8" t="str">
        <f>"汉语言文学"</f>
        <v>汉语言文学</v>
      </c>
    </row>
    <row r="157" ht="13.5" spans="1:4">
      <c r="A157" s="9">
        <v>85</v>
      </c>
      <c r="B157" s="8" t="str">
        <f>"满肖枭"</f>
        <v>满肖枭</v>
      </c>
      <c r="C157" s="8" t="str">
        <f>"武汉学院"</f>
        <v>武汉学院</v>
      </c>
      <c r="D157" s="8" t="str">
        <f>"新闻学"</f>
        <v>新闻学</v>
      </c>
    </row>
    <row r="158" ht="13.5" spans="1:4">
      <c r="A158" s="9">
        <v>86</v>
      </c>
      <c r="B158" s="8" t="str">
        <f>"熊子徵"</f>
        <v>熊子徵</v>
      </c>
      <c r="C158" s="8" t="str">
        <f>"武汉工程科技学院"</f>
        <v>武汉工程科技学院</v>
      </c>
      <c r="D158" s="8" t="str">
        <f>"视觉传达设计"</f>
        <v>视觉传达设计</v>
      </c>
    </row>
    <row r="159" ht="13.5" spans="1:4">
      <c r="A159" s="9">
        <v>87</v>
      </c>
      <c r="B159" s="8" t="str">
        <f>"孙丽雯"</f>
        <v>孙丽雯</v>
      </c>
      <c r="C159" s="8" t="str">
        <f>"湖北第二师范学院"</f>
        <v>湖北第二师范学院</v>
      </c>
      <c r="D159" s="8" t="str">
        <f>"汉语言文学"</f>
        <v>汉语言文学</v>
      </c>
    </row>
    <row r="160" ht="13.5" spans="1:4">
      <c r="A160" s="9">
        <v>88</v>
      </c>
      <c r="B160" s="8" t="str">
        <f>"张念"</f>
        <v>张念</v>
      </c>
      <c r="C160" s="8" t="str">
        <f>"黄冈师范学院"</f>
        <v>黄冈师范学院</v>
      </c>
      <c r="D160" s="8" t="str">
        <f>"广播电视编导"</f>
        <v>广播电视编导</v>
      </c>
    </row>
    <row r="161" ht="13.5" spans="1:4">
      <c r="A161" s="9">
        <v>89</v>
      </c>
      <c r="B161" s="8" t="str">
        <f>"宁琼"</f>
        <v>宁琼</v>
      </c>
      <c r="C161" s="8" t="str">
        <f>"湖北经济学院"</f>
        <v>湖北经济学院</v>
      </c>
      <c r="D161" s="8" t="str">
        <f>"新闻学"</f>
        <v>新闻学</v>
      </c>
    </row>
    <row r="162" ht="13.5" spans="1:4">
      <c r="A162" s="9">
        <v>90</v>
      </c>
      <c r="B162" s="8" t="str">
        <f>"谭运钦"</f>
        <v>谭运钦</v>
      </c>
      <c r="C162" s="8" t="str">
        <f>"湖北民族大学科技学院"</f>
        <v>湖北民族大学科技学院</v>
      </c>
      <c r="D162" s="8" t="str">
        <f>"汉语言文学"</f>
        <v>汉语言文学</v>
      </c>
    </row>
    <row r="163" ht="13.5" spans="1:4">
      <c r="A163" s="9">
        <v>91</v>
      </c>
      <c r="B163" s="8" t="str">
        <f>"王苏磊"</f>
        <v>王苏磊</v>
      </c>
      <c r="C163" s="8" t="str">
        <f>"武汉传媒学院"</f>
        <v>武汉传媒学院</v>
      </c>
      <c r="D163" s="8" t="str">
        <f>"广播电视编导"</f>
        <v>广播电视编导</v>
      </c>
    </row>
    <row r="164" ht="13.5" spans="1:4">
      <c r="A164" s="9">
        <v>92</v>
      </c>
      <c r="B164" s="8" t="str">
        <f>"冯源"</f>
        <v>冯源</v>
      </c>
      <c r="C164" s="8" t="str">
        <f>"利兹大学"</f>
        <v>利兹大学</v>
      </c>
      <c r="D164" s="8" t="str">
        <f>"设计（数字与交互设计）"</f>
        <v>设计（数字与交互设计）</v>
      </c>
    </row>
    <row r="165" ht="13.5" spans="1:4">
      <c r="A165" s="9">
        <v>93</v>
      </c>
      <c r="B165" s="8" t="str">
        <f>"孙林铮"</f>
        <v>孙林铮</v>
      </c>
      <c r="C165" s="8" t="str">
        <f>"安徽工程大学"</f>
        <v>安徽工程大学</v>
      </c>
      <c r="D165" s="8" t="str">
        <f t="shared" ref="D165:D168" si="13">"视觉传达设计"</f>
        <v>视觉传达设计</v>
      </c>
    </row>
    <row r="166" ht="13.5" spans="1:4">
      <c r="A166" s="9">
        <v>94</v>
      </c>
      <c r="B166" s="8" t="str">
        <f>"张紫微"</f>
        <v>张紫微</v>
      </c>
      <c r="C166" s="8" t="str">
        <f>"九江学院"</f>
        <v>九江学院</v>
      </c>
      <c r="D166" s="8" t="str">
        <f>"广播电视编导"</f>
        <v>广播电视编导</v>
      </c>
    </row>
    <row r="167" ht="13.5" spans="1:4">
      <c r="A167" s="9">
        <v>95</v>
      </c>
      <c r="B167" s="8" t="str">
        <f>"杨淼"</f>
        <v>杨淼</v>
      </c>
      <c r="C167" s="8" t="str">
        <f>"长江大学文理学院"</f>
        <v>长江大学文理学院</v>
      </c>
      <c r="D167" s="8" t="str">
        <f t="shared" si="13"/>
        <v>视觉传达设计</v>
      </c>
    </row>
    <row r="168" ht="13.5" spans="1:4">
      <c r="A168" s="9">
        <v>96</v>
      </c>
      <c r="B168" s="8" t="str">
        <f>"马红"</f>
        <v>马红</v>
      </c>
      <c r="C168" s="8" t="str">
        <f>"长江大学文理学院"</f>
        <v>长江大学文理学院</v>
      </c>
      <c r="D168" s="8" t="str">
        <f t="shared" si="13"/>
        <v>视觉传达设计</v>
      </c>
    </row>
    <row r="169" ht="13.5" spans="1:4">
      <c r="A169" s="9">
        <v>97</v>
      </c>
      <c r="B169" s="8" t="str">
        <f>"郑婷婷"</f>
        <v>郑婷婷</v>
      </c>
      <c r="C169" s="8" t="str">
        <f>"郑州大学"</f>
        <v>郑州大学</v>
      </c>
      <c r="D169" s="8" t="str">
        <f>"新闻学"</f>
        <v>新闻学</v>
      </c>
    </row>
    <row r="170" ht="13.5" spans="1:4">
      <c r="A170" s="9">
        <v>98</v>
      </c>
      <c r="B170" s="8" t="str">
        <f>"杨晋贤 "</f>
        <v>杨晋贤 </v>
      </c>
      <c r="C170" s="8" t="str">
        <f>"黄冈师范学院"</f>
        <v>黄冈师范学院</v>
      </c>
      <c r="D170" s="8" t="str">
        <f>"广播电视学"</f>
        <v>广播电视学</v>
      </c>
    </row>
    <row r="171" ht="13.5" spans="1:4">
      <c r="A171" s="9">
        <v>99</v>
      </c>
      <c r="B171" s="8" t="str">
        <f>"田敏"</f>
        <v>田敏</v>
      </c>
      <c r="C171" s="8" t="str">
        <f>"湖北民族学院"</f>
        <v>湖北民族学院</v>
      </c>
      <c r="D171" s="8" t="str">
        <f>"汉语言文学专业"</f>
        <v>汉语言文学专业</v>
      </c>
    </row>
    <row r="172" ht="13.5" spans="1:4">
      <c r="A172" s="9">
        <v>100</v>
      </c>
      <c r="B172" s="8" t="s">
        <v>9</v>
      </c>
      <c r="C172" s="8" t="str">
        <f>"华中师范大学武汉传媒学院"</f>
        <v>华中师范大学武汉传媒学院</v>
      </c>
      <c r="D172" s="8" t="str">
        <f>"广播电视学"</f>
        <v>广播电视学</v>
      </c>
    </row>
    <row r="173" ht="13.5" spans="1:4">
      <c r="A173" s="9">
        <v>101</v>
      </c>
      <c r="B173" s="8" t="str">
        <f>"覃淮"</f>
        <v>覃淮</v>
      </c>
      <c r="C173" s="8" t="str">
        <f>"湖北民族学校"</f>
        <v>湖北民族学校</v>
      </c>
      <c r="D173" s="8" t="str">
        <f>"绘画"</f>
        <v>绘画</v>
      </c>
    </row>
    <row r="174" ht="13.5" spans="1:4">
      <c r="A174" s="9">
        <v>102</v>
      </c>
      <c r="B174" s="8" t="str">
        <f>"李天"</f>
        <v>李天</v>
      </c>
      <c r="C174" s="8" t="str">
        <f>"汉江师范学院"</f>
        <v>汉江师范学院</v>
      </c>
      <c r="D174" s="8" t="str">
        <f>"数字媒体艺术"</f>
        <v>数字媒体艺术</v>
      </c>
    </row>
    <row r="175" ht="13.5" spans="1:4">
      <c r="A175" s="9">
        <v>103</v>
      </c>
      <c r="B175" s="8" t="str">
        <f>"豆建瑞"</f>
        <v>豆建瑞</v>
      </c>
      <c r="C175" s="8" t="str">
        <f>"湖北民族大学"</f>
        <v>湖北民族大学</v>
      </c>
      <c r="D175" s="8" t="str">
        <f>"广播电视编导"</f>
        <v>广播电视编导</v>
      </c>
    </row>
    <row r="176" ht="13.5" spans="1:4">
      <c r="A176" s="9">
        <v>104</v>
      </c>
      <c r="B176" s="8" t="str">
        <f>"付威威"</f>
        <v>付威威</v>
      </c>
      <c r="C176" s="8" t="str">
        <f>"南京艺术学院"</f>
        <v>南京艺术学院</v>
      </c>
      <c r="D176" s="8" t="str">
        <f>"戏剧与影视学"</f>
        <v>戏剧与影视学</v>
      </c>
    </row>
    <row r="177" ht="13.5" spans="1:4">
      <c r="A177" s="9">
        <v>105</v>
      </c>
      <c r="B177" s="8" t="str">
        <f>"郑江达"</f>
        <v>郑江达</v>
      </c>
      <c r="C177" s="8" t="str">
        <f>"湖北科技学院"</f>
        <v>湖北科技学院</v>
      </c>
      <c r="D177" s="8" t="str">
        <f>"广播电视编导"</f>
        <v>广播电视编导</v>
      </c>
    </row>
    <row r="178" ht="13.5" spans="1:4">
      <c r="A178" s="9">
        <v>106</v>
      </c>
      <c r="B178" s="8" t="str">
        <f>"刘晓婷"</f>
        <v>刘晓婷</v>
      </c>
      <c r="C178" s="8" t="str">
        <f>"安阳师范学院"</f>
        <v>安阳师范学院</v>
      </c>
      <c r="D178" s="8" t="str">
        <f>"广播电视编导"</f>
        <v>广播电视编导</v>
      </c>
    </row>
    <row r="179" ht="13.5" spans="1:4">
      <c r="A179" s="9">
        <v>107</v>
      </c>
      <c r="B179" s="8" t="str">
        <f>"朱林豪"</f>
        <v>朱林豪</v>
      </c>
      <c r="C179" s="8" t="str">
        <f>"湖北民族大学"</f>
        <v>湖北民族大学</v>
      </c>
      <c r="D179" s="8" t="str">
        <f>"广播电视编导"</f>
        <v>广播电视编导</v>
      </c>
    </row>
    <row r="180" ht="13.5" spans="1:4">
      <c r="A180" s="9">
        <v>108</v>
      </c>
      <c r="B180" s="8" t="str">
        <f>"陈政"</f>
        <v>陈政</v>
      </c>
      <c r="C180" s="8" t="str">
        <f>"吉林动画学院"</f>
        <v>吉林动画学院</v>
      </c>
      <c r="D180" s="8" t="str">
        <f>"动画"</f>
        <v>动画</v>
      </c>
    </row>
    <row r="181" ht="13.5" spans="1:4">
      <c r="A181" s="9">
        <v>109</v>
      </c>
      <c r="B181" s="8" t="str">
        <f>"赵亿"</f>
        <v>赵亿</v>
      </c>
      <c r="C181" s="8" t="str">
        <f>"重庆三峡学院"</f>
        <v>重庆三峡学院</v>
      </c>
      <c r="D181" s="8" t="str">
        <f>"网络与新媒体"</f>
        <v>网络与新媒体</v>
      </c>
    </row>
    <row r="182" ht="13.5" spans="1:4">
      <c r="A182" s="9">
        <v>110</v>
      </c>
      <c r="B182" s="8" t="str">
        <f>"卢代迪"</f>
        <v>卢代迪</v>
      </c>
      <c r="C182" s="8" t="str">
        <f>"湖北美术学院"</f>
        <v>湖北美术学院</v>
      </c>
      <c r="D182" s="8" t="str">
        <f>"视觉传达设计"</f>
        <v>视觉传达设计</v>
      </c>
    </row>
    <row r="183" ht="13.5" spans="1:4">
      <c r="A183" s="9">
        <v>111</v>
      </c>
      <c r="B183" s="8" t="str">
        <f>"黄思萌"</f>
        <v>黄思萌</v>
      </c>
      <c r="C183" s="8" t="str">
        <f>"长江大学文理学院"</f>
        <v>长江大学文理学院</v>
      </c>
      <c r="D183" s="8" t="str">
        <f>"汉语言文学"</f>
        <v>汉语言文学</v>
      </c>
    </row>
    <row r="184" ht="13.5" spans="1:4">
      <c r="A184" s="9">
        <v>112</v>
      </c>
      <c r="B184" s="8" t="str">
        <f>"曾雪儿"</f>
        <v>曾雪儿</v>
      </c>
      <c r="C184" s="8" t="str">
        <f>"湖北民族学院科技学院"</f>
        <v>湖北民族学院科技学院</v>
      </c>
      <c r="D184" s="8" t="str">
        <f t="shared" ref="D184:D189" si="14">"广播电视编导"</f>
        <v>广播电视编导</v>
      </c>
    </row>
    <row r="185" ht="13.5" spans="1:4">
      <c r="A185" s="9">
        <v>113</v>
      </c>
      <c r="B185" s="8" t="str">
        <f>"胡琳"</f>
        <v>胡琳</v>
      </c>
      <c r="C185" s="8" t="str">
        <f>"湖南科技大学"</f>
        <v>湖南科技大学</v>
      </c>
      <c r="D185" s="8" t="str">
        <f>"绘画"</f>
        <v>绘画</v>
      </c>
    </row>
    <row r="186" ht="13.5" spans="1:4">
      <c r="A186" s="9">
        <v>114</v>
      </c>
      <c r="B186" s="8" t="str">
        <f>"陈丹枫"</f>
        <v>陈丹枫</v>
      </c>
      <c r="C186" s="8" t="str">
        <f>"湖北工程学院"</f>
        <v>湖北工程学院</v>
      </c>
      <c r="D186" s="8" t="str">
        <f>"广播电视学"</f>
        <v>广播电视学</v>
      </c>
    </row>
    <row r="187" ht="13.5" spans="1:4">
      <c r="A187" s="9">
        <v>115</v>
      </c>
      <c r="B187" s="8" t="str">
        <f>"杨若童"</f>
        <v>杨若童</v>
      </c>
      <c r="C187" s="8" t="str">
        <f>"长江大学"</f>
        <v>长江大学</v>
      </c>
      <c r="D187" s="8" t="str">
        <f t="shared" si="14"/>
        <v>广播电视编导</v>
      </c>
    </row>
    <row r="188" ht="13.5" spans="1:4">
      <c r="A188" s="9">
        <v>116</v>
      </c>
      <c r="B188" s="8" t="str">
        <f>"张鹏"</f>
        <v>张鹏</v>
      </c>
      <c r="C188" s="8" t="str">
        <f>"湖北工程学院"</f>
        <v>湖北工程学院</v>
      </c>
      <c r="D188" s="8" t="str">
        <f>"汉语言文学"</f>
        <v>汉语言文学</v>
      </c>
    </row>
    <row r="189" ht="13.5" spans="1:4">
      <c r="A189" s="9">
        <v>117</v>
      </c>
      <c r="B189" s="8" t="str">
        <f>"田珊鸿"</f>
        <v>田珊鸿</v>
      </c>
      <c r="C189" s="8" t="str">
        <f>"长江大学"</f>
        <v>长江大学</v>
      </c>
      <c r="D189" s="8" t="str">
        <f t="shared" si="14"/>
        <v>广播电视编导</v>
      </c>
    </row>
    <row r="190" ht="13.5" spans="1:4">
      <c r="A190" s="9">
        <v>118</v>
      </c>
      <c r="B190" s="8" t="str">
        <f>"薛莺莺"</f>
        <v>薛莺莺</v>
      </c>
      <c r="C190" s="8" t="str">
        <f>"武汉纺织大学外经贸学院"</f>
        <v>武汉纺织大学外经贸学院</v>
      </c>
      <c r="D190" s="8" t="str">
        <f>"动画"</f>
        <v>动画</v>
      </c>
    </row>
    <row r="191" ht="13.5" spans="1:4">
      <c r="A191" s="9">
        <v>119</v>
      </c>
      <c r="B191" s="8" t="str">
        <f>"何羚毓"</f>
        <v>何羚毓</v>
      </c>
      <c r="C191" s="8" t="str">
        <f>"武昌首义学院"</f>
        <v>武昌首义学院</v>
      </c>
      <c r="D191" s="8" t="str">
        <f t="shared" ref="D191:D196" si="15">"广播电视编导"</f>
        <v>广播电视编导</v>
      </c>
    </row>
    <row r="192" ht="13.5" spans="1:4">
      <c r="A192" s="9">
        <v>120</v>
      </c>
      <c r="B192" s="8" t="str">
        <f>"付银艳"</f>
        <v>付银艳</v>
      </c>
      <c r="C192" s="8" t="str">
        <f>"湖北民族大学"</f>
        <v>湖北民族大学</v>
      </c>
      <c r="D192" s="8" t="str">
        <f t="shared" si="15"/>
        <v>广播电视编导</v>
      </c>
    </row>
    <row r="193" ht="13.5" spans="1:4">
      <c r="A193" s="9">
        <v>121</v>
      </c>
      <c r="B193" s="8" t="str">
        <f>"易威"</f>
        <v>易威</v>
      </c>
      <c r="C193" s="8" t="str">
        <f>"湖北美术学院"</f>
        <v>湖北美术学院</v>
      </c>
      <c r="D193" s="8" t="str">
        <f>"动画（中外合作办学）"</f>
        <v>动画（中外合作办学）</v>
      </c>
    </row>
    <row r="194" ht="13.5" spans="1:4">
      <c r="A194" s="9">
        <v>122</v>
      </c>
      <c r="B194" s="8" t="str">
        <f>"廖康娜"</f>
        <v>廖康娜</v>
      </c>
      <c r="C194" s="8" t="str">
        <f>"湖北师范大学文理学院"</f>
        <v>湖北师范大学文理学院</v>
      </c>
      <c r="D194" s="8" t="str">
        <f>"汉语言文学"</f>
        <v>汉语言文学</v>
      </c>
    </row>
    <row r="195" ht="13.5" spans="1:4">
      <c r="A195" s="9">
        <v>123</v>
      </c>
      <c r="B195" s="8" t="str">
        <f>"龙辉燕"</f>
        <v>龙辉燕</v>
      </c>
      <c r="C195" s="8" t="str">
        <f>"湖北师范大学"</f>
        <v>湖北师范大学</v>
      </c>
      <c r="D195" s="8" t="str">
        <f>"汉语言文学"</f>
        <v>汉语言文学</v>
      </c>
    </row>
    <row r="196" ht="13.5" spans="1:4">
      <c r="A196" s="9">
        <v>124</v>
      </c>
      <c r="B196" s="8" t="str">
        <f>"薛冰鑫"</f>
        <v>薛冰鑫</v>
      </c>
      <c r="C196" s="8" t="str">
        <f>"西北大学现代学院"</f>
        <v>西北大学现代学院</v>
      </c>
      <c r="D196" s="8" t="str">
        <f t="shared" si="15"/>
        <v>广播电视编导</v>
      </c>
    </row>
    <row r="197" ht="13.5" spans="1:4">
      <c r="A197" s="9">
        <v>125</v>
      </c>
      <c r="B197" s="8" t="str">
        <f>"郑红"</f>
        <v>郑红</v>
      </c>
      <c r="C197" s="8" t="str">
        <f>"西南民族大学"</f>
        <v>西南民族大学</v>
      </c>
      <c r="D197" s="8" t="str">
        <f>"新闻学"</f>
        <v>新闻学</v>
      </c>
    </row>
    <row r="198" ht="13.5" spans="1:4">
      <c r="A198" s="9">
        <v>126</v>
      </c>
      <c r="B198" s="8" t="str">
        <f>"郭苗"</f>
        <v>郭苗</v>
      </c>
      <c r="C198" s="8" t="str">
        <f>"长江大学文理学院"</f>
        <v>长江大学文理学院</v>
      </c>
      <c r="D198" s="8" t="str">
        <f>"视觉传达设计"</f>
        <v>视觉传达设计</v>
      </c>
    </row>
    <row r="199" ht="13.5" spans="1:4">
      <c r="A199" s="9">
        <v>127</v>
      </c>
      <c r="B199" s="8" t="str">
        <f>"梅弄雪"</f>
        <v>梅弄雪</v>
      </c>
      <c r="C199" s="8" t="str">
        <f>"景德镇陶瓷大学"</f>
        <v>景德镇陶瓷大学</v>
      </c>
      <c r="D199" s="8" t="str">
        <f>"动画"</f>
        <v>动画</v>
      </c>
    </row>
    <row r="200" ht="13.5" spans="1:4">
      <c r="A200" s="9">
        <v>128</v>
      </c>
      <c r="B200" s="8" t="str">
        <f>"李佳"</f>
        <v>李佳</v>
      </c>
      <c r="C200" s="8" t="str">
        <f>"中南财经政法大学"</f>
        <v>中南财经政法大学</v>
      </c>
      <c r="D200" s="8" t="str">
        <f>"新闻与传播"</f>
        <v>新闻与传播</v>
      </c>
    </row>
    <row r="201" ht="13.5" spans="1:4">
      <c r="A201" s="9">
        <v>129</v>
      </c>
      <c r="B201" s="8" t="str">
        <f>"陈紫文"</f>
        <v>陈紫文</v>
      </c>
      <c r="C201" s="8" t="str">
        <f>"湖南涉外经济学院"</f>
        <v>湖南涉外经济学院</v>
      </c>
      <c r="D201" s="8" t="str">
        <f>"视觉传达"</f>
        <v>视觉传达</v>
      </c>
    </row>
    <row r="202" ht="13.5" spans="1:4">
      <c r="A202" s="9">
        <v>130</v>
      </c>
      <c r="B202" s="8" t="str">
        <f>"姚枭"</f>
        <v>姚枭</v>
      </c>
      <c r="C202" s="8" t="str">
        <f>"四川音乐学院"</f>
        <v>四川音乐学院</v>
      </c>
      <c r="D202" s="8" t="str">
        <f>"动画"</f>
        <v>动画</v>
      </c>
    </row>
    <row r="203" ht="13.5" spans="1:4">
      <c r="A203" s="9">
        <v>131</v>
      </c>
      <c r="B203" s="8" t="str">
        <f>"艾欣"</f>
        <v>艾欣</v>
      </c>
      <c r="C203" s="8" t="str">
        <f>"黄冈师范学院"</f>
        <v>黄冈师范学院</v>
      </c>
      <c r="D203" s="8" t="str">
        <f>"广播电视编导"</f>
        <v>广播电视编导</v>
      </c>
    </row>
    <row r="204" ht="13.5" spans="1:4">
      <c r="A204" s="9">
        <v>132</v>
      </c>
      <c r="B204" s="8" t="str">
        <f>"王萍"</f>
        <v>王萍</v>
      </c>
      <c r="C204" s="8" t="str">
        <f>"天津工业大学"</f>
        <v>天津工业大学</v>
      </c>
      <c r="D204" s="8" t="str">
        <f>"广播电视编导"</f>
        <v>广播电视编导</v>
      </c>
    </row>
    <row r="205" ht="13.5" spans="1:4">
      <c r="A205" s="9">
        <v>133</v>
      </c>
      <c r="B205" s="8" t="str">
        <f>"唐甜甜"</f>
        <v>唐甜甜</v>
      </c>
      <c r="C205" s="8" t="str">
        <f>"红河学院"</f>
        <v>红河学院</v>
      </c>
      <c r="D205" s="8" t="str">
        <f>"新闻系－广播电视学"</f>
        <v>新闻系－广播电视学</v>
      </c>
    </row>
    <row r="206" ht="13.5" spans="1:4">
      <c r="A206" s="9">
        <v>134</v>
      </c>
      <c r="B206" s="8" t="str">
        <f>"谭依婷"</f>
        <v>谭依婷</v>
      </c>
      <c r="C206" s="8" t="str">
        <f>"三峡大学"</f>
        <v>三峡大学</v>
      </c>
      <c r="D206" s="8" t="str">
        <f>"中国语言文学"</f>
        <v>中国语言文学</v>
      </c>
    </row>
    <row r="207" ht="13.5" spans="1:4">
      <c r="A207" s="9">
        <v>135</v>
      </c>
      <c r="B207" s="8" t="str">
        <f>"易淼邈"</f>
        <v>易淼邈</v>
      </c>
      <c r="C207" s="8" t="str">
        <f>"湖北恩施学院"</f>
        <v>湖北恩施学院</v>
      </c>
      <c r="D207" s="8" t="str">
        <f>"汉语言文学"</f>
        <v>汉语言文学</v>
      </c>
    </row>
    <row r="208" ht="13.5" spans="1:4">
      <c r="A208" s="9">
        <v>136</v>
      </c>
      <c r="B208" s="8" t="str">
        <f>"郑昊天"</f>
        <v>郑昊天</v>
      </c>
      <c r="C208" s="8" t="str">
        <f>"武昌首义学院"</f>
        <v>武昌首义学院</v>
      </c>
      <c r="D208" s="8" t="str">
        <f>"广播电视编导"</f>
        <v>广播电视编导</v>
      </c>
    </row>
    <row r="209" ht="13.5" spans="1:4">
      <c r="A209" s="9">
        <v>137</v>
      </c>
      <c r="B209" s="8" t="str">
        <f>"巴音捷"</f>
        <v>巴音捷</v>
      </c>
      <c r="C209" s="8" t="str">
        <f>"武汉纺织大学外经贸学院"</f>
        <v>武汉纺织大学外经贸学院</v>
      </c>
      <c r="D209" s="8" t="str">
        <f>"视觉传达设计"</f>
        <v>视觉传达设计</v>
      </c>
    </row>
    <row r="210" ht="13.5" spans="1:4">
      <c r="A210" s="9">
        <v>138</v>
      </c>
      <c r="B210" s="8" t="str">
        <f>"谭传素"</f>
        <v>谭传素</v>
      </c>
      <c r="C210" s="8" t="str">
        <f>"中国传媒大学南广学院"</f>
        <v>中国传媒大学南广学院</v>
      </c>
      <c r="D210" s="8" t="str">
        <f>"戏剧影视导演"</f>
        <v>戏剧影视导演</v>
      </c>
    </row>
    <row r="211" ht="13.5" spans="1:4">
      <c r="A211" s="9">
        <v>139</v>
      </c>
      <c r="B211" s="8" t="str">
        <f>"郑紫葳"</f>
        <v>郑紫葳</v>
      </c>
      <c r="C211" s="8" t="str">
        <f>"武昌理工学院"</f>
        <v>武昌理工学院</v>
      </c>
      <c r="D211" s="8" t="str">
        <f>"动画"</f>
        <v>动画</v>
      </c>
    </row>
    <row r="212" ht="13.5" spans="1:4">
      <c r="A212" s="9">
        <v>140</v>
      </c>
      <c r="B212" s="8" t="str">
        <f>"谢晓芬"</f>
        <v>谢晓芬</v>
      </c>
      <c r="C212" s="8" t="str">
        <f>"湖北民族学院科技学院"</f>
        <v>湖北民族学院科技学院</v>
      </c>
      <c r="D212" s="8" t="str">
        <f>"汉语言文学"</f>
        <v>汉语言文学</v>
      </c>
    </row>
    <row r="213" ht="13.5" spans="1:4">
      <c r="A213" s="9">
        <v>141</v>
      </c>
      <c r="B213" s="8" t="str">
        <f>"田祎"</f>
        <v>田祎</v>
      </c>
      <c r="C213" s="8" t="str">
        <f>"云南艺术学院"</f>
        <v>云南艺术学院</v>
      </c>
      <c r="D213" s="8" t="str">
        <f>"摄影"</f>
        <v>摄影</v>
      </c>
    </row>
    <row r="214" ht="13.5" spans="1:4">
      <c r="A214" s="9">
        <v>142</v>
      </c>
      <c r="B214" s="8" t="str">
        <f>"陈正容"</f>
        <v>陈正容</v>
      </c>
      <c r="C214" s="8" t="str">
        <f>"武汉学院"</f>
        <v>武汉学院</v>
      </c>
      <c r="D214" s="8" t="str">
        <f>"网络与新媒体"</f>
        <v>网络与新媒体</v>
      </c>
    </row>
    <row r="215" ht="13.5" spans="1:4">
      <c r="A215" s="9">
        <v>143</v>
      </c>
      <c r="B215" s="8" t="str">
        <f>"钟晓银"</f>
        <v>钟晓银</v>
      </c>
      <c r="C215" s="8" t="str">
        <f>"武汉华夏理工学院"</f>
        <v>武汉华夏理工学院</v>
      </c>
      <c r="D215" s="8" t="str">
        <f>"网络与新媒体"</f>
        <v>网络与新媒体</v>
      </c>
    </row>
    <row r="216" ht="13.5" spans="1:4">
      <c r="A216" s="9">
        <v>144</v>
      </c>
      <c r="B216" s="8" t="str">
        <f>"张琦"</f>
        <v>张琦</v>
      </c>
      <c r="C216" s="8" t="str">
        <f>"湖北民族大学"</f>
        <v>湖北民族大学</v>
      </c>
      <c r="D216" s="8" t="str">
        <f>"新闻与传播"</f>
        <v>新闻与传播</v>
      </c>
    </row>
    <row r="217" ht="13.5" spans="1:4">
      <c r="A217" s="9">
        <v>145</v>
      </c>
      <c r="B217" s="8" t="str">
        <f>"杨诗雨"</f>
        <v>杨诗雨</v>
      </c>
      <c r="C217" s="8" t="str">
        <f>"武汉纺织大学外经贸学院"</f>
        <v>武汉纺织大学外经贸学院</v>
      </c>
      <c r="D217" s="8" t="str">
        <f>"视觉传达设计"</f>
        <v>视觉传达设计</v>
      </c>
    </row>
    <row r="218" ht="13.5" spans="1:4">
      <c r="A218" s="9">
        <v>146</v>
      </c>
      <c r="B218" s="8" t="str">
        <f>"邓笑琪"</f>
        <v>邓笑琪</v>
      </c>
      <c r="C218" s="8" t="str">
        <f>"武汉理工大学"</f>
        <v>武汉理工大学</v>
      </c>
      <c r="D218" s="8" t="str">
        <f>"视觉传达设计"</f>
        <v>视觉传达设计</v>
      </c>
    </row>
    <row r="219" ht="13.5" spans="1:4">
      <c r="A219" s="9">
        <v>147</v>
      </c>
      <c r="B219" s="8" t="str">
        <f>"龚雪"</f>
        <v>龚雪</v>
      </c>
      <c r="C219" s="8" t="str">
        <f>"东北师范大学"</f>
        <v>东北师范大学</v>
      </c>
      <c r="D219" s="8" t="str">
        <f>"戏剧与影视学"</f>
        <v>戏剧与影视学</v>
      </c>
    </row>
    <row r="220" ht="13.5" spans="1:4">
      <c r="A220" s="9">
        <v>148</v>
      </c>
      <c r="B220" s="8" t="str">
        <f>"易鑫域"</f>
        <v>易鑫域</v>
      </c>
      <c r="C220" s="8" t="str">
        <f>"湖北民族大学"</f>
        <v>湖北民族大学</v>
      </c>
      <c r="D220" s="8" t="str">
        <f t="shared" ref="D220:D225" si="16">"广播电视编导"</f>
        <v>广播电视编导</v>
      </c>
    </row>
    <row r="221" ht="13.5" spans="1:4">
      <c r="A221" s="9">
        <v>149</v>
      </c>
      <c r="B221" s="8" t="str">
        <f>"向系贤"</f>
        <v>向系贤</v>
      </c>
      <c r="C221" s="8" t="str">
        <f>"湖北民族大学"</f>
        <v>湖北民族大学</v>
      </c>
      <c r="D221" s="8" t="str">
        <f>"汉语言文学"</f>
        <v>汉语言文学</v>
      </c>
    </row>
    <row r="222" ht="13.5" spans="1:4">
      <c r="A222" s="9">
        <v>150</v>
      </c>
      <c r="B222" s="8" t="str">
        <f>"姚力"</f>
        <v>姚力</v>
      </c>
      <c r="C222" s="8" t="str">
        <f>"武汉晴川学院"</f>
        <v>武汉晴川学院</v>
      </c>
      <c r="D222" s="8" t="str">
        <f>"新闻学"</f>
        <v>新闻学</v>
      </c>
    </row>
    <row r="223" ht="13.5" spans="1:4">
      <c r="A223" s="9">
        <v>151</v>
      </c>
      <c r="B223" s="8" t="str">
        <f>"刘涵"</f>
        <v>刘涵</v>
      </c>
      <c r="C223" s="8" t="str">
        <f>"浙江师范大学"</f>
        <v>浙江师范大学</v>
      </c>
      <c r="D223" s="8" t="str">
        <f>"广播电视"</f>
        <v>广播电视</v>
      </c>
    </row>
    <row r="224" ht="13.5" spans="1:4">
      <c r="A224" s="9">
        <v>152</v>
      </c>
      <c r="B224" s="8" t="str">
        <f>"王丽珠"</f>
        <v>王丽珠</v>
      </c>
      <c r="C224" s="8" t="str">
        <f>"湖北科技学院"</f>
        <v>湖北科技学院</v>
      </c>
      <c r="D224" s="8" t="str">
        <f t="shared" si="16"/>
        <v>广播电视编导</v>
      </c>
    </row>
    <row r="225" ht="13.5" spans="1:4">
      <c r="A225" s="9">
        <v>153</v>
      </c>
      <c r="B225" s="8" t="str">
        <f>"陈倩雯"</f>
        <v>陈倩雯</v>
      </c>
      <c r="C225" s="8" t="str">
        <f>"新疆艺术学院"</f>
        <v>新疆艺术学院</v>
      </c>
      <c r="D225" s="8" t="str">
        <f t="shared" si="16"/>
        <v>广播电视编导</v>
      </c>
    </row>
    <row r="226" ht="13.5" spans="1:4">
      <c r="A226" s="9">
        <v>154</v>
      </c>
      <c r="B226" s="8" t="str">
        <f>"陈琳"</f>
        <v>陈琳</v>
      </c>
      <c r="C226" s="8" t="str">
        <f>"武汉传媒学院"</f>
        <v>武汉传媒学院</v>
      </c>
      <c r="D226" s="8" t="str">
        <f>"广播电视学"</f>
        <v>广播电视学</v>
      </c>
    </row>
    <row r="227" ht="13.5" spans="1:4">
      <c r="A227" s="9">
        <v>155</v>
      </c>
      <c r="B227" s="8" t="str">
        <f>"夏琪"</f>
        <v>夏琪</v>
      </c>
      <c r="C227" s="8" t="str">
        <f>"武汉东湖学院"</f>
        <v>武汉东湖学院</v>
      </c>
      <c r="D227" s="8" t="str">
        <f>"视觉传达设计"</f>
        <v>视觉传达设计</v>
      </c>
    </row>
    <row r="228" ht="13.5" spans="1:4">
      <c r="A228" s="9">
        <v>156</v>
      </c>
      <c r="B228" s="8" t="str">
        <f>"雷捷"</f>
        <v>雷捷</v>
      </c>
      <c r="C228" s="8" t="str">
        <f>"湖北经济学院"</f>
        <v>湖北经济学院</v>
      </c>
      <c r="D228" s="8" t="str">
        <f>"动画"</f>
        <v>动画</v>
      </c>
    </row>
    <row r="229" ht="13.5" spans="1:4">
      <c r="A229" s="9">
        <v>157</v>
      </c>
      <c r="B229" s="8" t="str">
        <f>"钟余"</f>
        <v>钟余</v>
      </c>
      <c r="C229" s="8" t="str">
        <f>"湖北民族学院科技学院"</f>
        <v>湖北民族学院科技学院</v>
      </c>
      <c r="D229" s="8" t="str">
        <f>"广播电视编导"</f>
        <v>广播电视编导</v>
      </c>
    </row>
    <row r="230" ht="13.5" spans="1:4">
      <c r="A230" s="9">
        <v>158</v>
      </c>
      <c r="B230" s="8" t="str">
        <f>"翁明"</f>
        <v>翁明</v>
      </c>
      <c r="C230" s="8" t="str">
        <f>"湖北师范大学"</f>
        <v>湖北师范大学</v>
      </c>
      <c r="D230" s="8" t="str">
        <f>"汉语言文学"</f>
        <v>汉语言文学</v>
      </c>
    </row>
    <row r="231" ht="13.5" spans="1:4">
      <c r="A231" s="9">
        <v>159</v>
      </c>
      <c r="B231" s="8" t="str">
        <f>"汤应彬"</f>
        <v>汤应彬</v>
      </c>
      <c r="C231" s="8" t="str">
        <f>"国家开放大学"</f>
        <v>国家开放大学</v>
      </c>
      <c r="D231" s="8" t="str">
        <f>"汉语言文学"</f>
        <v>汉语言文学</v>
      </c>
    </row>
    <row r="232" ht="13.5" spans="1:4">
      <c r="A232" s="9">
        <v>160</v>
      </c>
      <c r="B232" s="8" t="str">
        <f>"李雪影"</f>
        <v>李雪影</v>
      </c>
      <c r="C232" s="8" t="str">
        <f>"陕西学前师范学院"</f>
        <v>陕西学前师范学院</v>
      </c>
      <c r="D232" s="8" t="str">
        <f>"绘画"</f>
        <v>绘画</v>
      </c>
    </row>
    <row r="233" ht="13.5" spans="1:4">
      <c r="A233" s="9">
        <v>161</v>
      </c>
      <c r="B233" s="8" t="str">
        <f>"余生飞"</f>
        <v>余生飞</v>
      </c>
      <c r="C233" s="8" t="str">
        <f>"荆楚理工学院"</f>
        <v>荆楚理工学院</v>
      </c>
      <c r="D233" s="8" t="str">
        <f>"网络与新媒体"</f>
        <v>网络与新媒体</v>
      </c>
    </row>
    <row r="234" ht="13.5" spans="1:4">
      <c r="A234" s="9">
        <v>162</v>
      </c>
      <c r="B234" s="8" t="str">
        <f>"徐薇崴"</f>
        <v>徐薇崴</v>
      </c>
      <c r="C234" s="8" t="str">
        <f>"武汉大学"</f>
        <v>武汉大学</v>
      </c>
      <c r="D234" s="8" t="str">
        <f t="shared" ref="D234:D237" si="17">"广播电视学"</f>
        <v>广播电视学</v>
      </c>
    </row>
    <row r="235" ht="13.5" spans="1:4">
      <c r="A235" s="9">
        <v>163</v>
      </c>
      <c r="B235" s="8" t="str">
        <f>"向彩琳"</f>
        <v>向彩琳</v>
      </c>
      <c r="C235" s="8" t="str">
        <f>"黄冈师范学院"</f>
        <v>黄冈师范学院</v>
      </c>
      <c r="D235" s="8" t="str">
        <f t="shared" si="17"/>
        <v>广播电视学</v>
      </c>
    </row>
    <row r="236" ht="13.5" spans="1:4">
      <c r="A236" s="9">
        <v>164</v>
      </c>
      <c r="B236" s="8" t="str">
        <f>"刘冀"</f>
        <v>刘冀</v>
      </c>
      <c r="C236" s="8" t="str">
        <f>"湖北民族大学"</f>
        <v>湖北民族大学</v>
      </c>
      <c r="D236" s="8" t="str">
        <f>"广播电视编导"</f>
        <v>广播电视编导</v>
      </c>
    </row>
    <row r="237" ht="13.5" spans="1:4">
      <c r="A237" s="9">
        <v>165</v>
      </c>
      <c r="B237" s="8" t="str">
        <f>"许力文"</f>
        <v>许力文</v>
      </c>
      <c r="C237" s="8" t="str">
        <f>"武汉纺织大学"</f>
        <v>武汉纺织大学</v>
      </c>
      <c r="D237" s="8" t="str">
        <f t="shared" si="17"/>
        <v>广播电视学</v>
      </c>
    </row>
    <row r="238" ht="13.5" spans="1:4">
      <c r="A238" s="9">
        <v>166</v>
      </c>
      <c r="B238" s="8" t="str">
        <f>"彭瑾"</f>
        <v>彭瑾</v>
      </c>
      <c r="C238" s="8" t="str">
        <f>"武汉晴川学院"</f>
        <v>武汉晴川学院</v>
      </c>
      <c r="D238" s="8" t="str">
        <f>"新闻学"</f>
        <v>新闻学</v>
      </c>
    </row>
    <row r="239" ht="13.5" spans="1:4">
      <c r="A239" s="9">
        <v>167</v>
      </c>
      <c r="B239" s="8" t="str">
        <f>"孙艺轩"</f>
        <v>孙艺轩</v>
      </c>
      <c r="C239" s="8" t="str">
        <f>"中央广播电视大学"</f>
        <v>中央广播电视大学</v>
      </c>
      <c r="D239" s="8" t="str">
        <f>"汉语言文学"</f>
        <v>汉语言文学</v>
      </c>
    </row>
    <row r="240" ht="13.5" spans="1:4">
      <c r="A240" s="9">
        <v>168</v>
      </c>
      <c r="B240" s="8" t="str">
        <f>"谢钊"</f>
        <v>谢钊</v>
      </c>
      <c r="C240" s="8" t="str">
        <f>"云南财经大学"</f>
        <v>云南财经大学</v>
      </c>
      <c r="D240" s="8" t="str">
        <f>"艺术设计"</f>
        <v>艺术设计</v>
      </c>
    </row>
    <row r="241" ht="13.5" spans="1:4">
      <c r="A241" s="9">
        <v>169</v>
      </c>
      <c r="B241" s="8" t="str">
        <f>"白晓敏"</f>
        <v>白晓敏</v>
      </c>
      <c r="C241" s="8" t="str">
        <f>"武汉工商学院"</f>
        <v>武汉工商学院</v>
      </c>
      <c r="D241" s="8" t="str">
        <f>"视觉传达设计"</f>
        <v>视觉传达设计</v>
      </c>
    </row>
    <row r="242" ht="13.5" spans="1:4">
      <c r="A242" s="9">
        <v>170</v>
      </c>
      <c r="B242" s="8" t="str">
        <f>"秦澳雪"</f>
        <v>秦澳雪</v>
      </c>
      <c r="C242" s="8" t="str">
        <f>"国家开放大学"</f>
        <v>国家开放大学</v>
      </c>
      <c r="D242" s="8" t="str">
        <f>"汉语言文学"</f>
        <v>汉语言文学</v>
      </c>
    </row>
    <row r="243" ht="13.5" spans="1:4">
      <c r="A243" s="9">
        <v>171</v>
      </c>
      <c r="B243" s="8" t="str">
        <f>"罗祖毅"</f>
        <v>罗祖毅</v>
      </c>
      <c r="C243" s="8" t="str">
        <f>"湖北美术学院"</f>
        <v>湖北美术学院</v>
      </c>
      <c r="D243" s="8" t="str">
        <f>"美术（版画艺术研究）"</f>
        <v>美术（版画艺术研究）</v>
      </c>
    </row>
    <row r="244" ht="13.5" spans="1:4">
      <c r="A244" s="9">
        <v>172</v>
      </c>
      <c r="B244" s="8" t="str">
        <f>"郭慧玲"</f>
        <v>郭慧玲</v>
      </c>
      <c r="C244" s="8" t="str">
        <f>"三峡大学科技学院"</f>
        <v>三峡大学科技学院</v>
      </c>
      <c r="D244" s="8" t="str">
        <f>"网络与新媒体"</f>
        <v>网络与新媒体</v>
      </c>
    </row>
    <row r="245" ht="13.5" spans="1:4">
      <c r="A245" s="9">
        <v>173</v>
      </c>
      <c r="B245" s="8" t="str">
        <f>"彭尧"</f>
        <v>彭尧</v>
      </c>
      <c r="C245" s="8" t="str">
        <f>"湖北民族学院科技学院"</f>
        <v>湖北民族学院科技学院</v>
      </c>
      <c r="D245" s="8" t="str">
        <f>"广播电视编导"</f>
        <v>广播电视编导</v>
      </c>
    </row>
    <row r="246" ht="13.5" spans="1:4">
      <c r="A246" s="9">
        <v>174</v>
      </c>
      <c r="B246" s="8" t="str">
        <f>"牟曦"</f>
        <v>牟曦</v>
      </c>
      <c r="C246" s="8" t="str">
        <f>"武汉晴川学院"</f>
        <v>武汉晴川学院</v>
      </c>
      <c r="D246" s="8" t="str">
        <f>"新闻学"</f>
        <v>新闻学</v>
      </c>
    </row>
    <row r="247" ht="13.5" spans="1:4">
      <c r="A247" s="9">
        <v>175</v>
      </c>
      <c r="B247" s="8" t="str">
        <f>"赵一丹"</f>
        <v>赵一丹</v>
      </c>
      <c r="C247" s="8" t="str">
        <f>"香港浸会大学"</f>
        <v>香港浸会大学</v>
      </c>
      <c r="D247" s="8" t="str">
        <f>"新闻传播学"</f>
        <v>新闻传播学</v>
      </c>
    </row>
    <row r="248" ht="13.5" spans="1:4">
      <c r="A248" s="9">
        <v>176</v>
      </c>
      <c r="B248" s="8" t="str">
        <f>"向春花"</f>
        <v>向春花</v>
      </c>
      <c r="C248" s="8" t="str">
        <f>"湖北工业大学"</f>
        <v>湖北工业大学</v>
      </c>
      <c r="D248" s="8" t="str">
        <f>"艺术设计"</f>
        <v>艺术设计</v>
      </c>
    </row>
    <row r="249" ht="13.5" spans="1:4">
      <c r="A249" s="9">
        <v>177</v>
      </c>
      <c r="B249" s="8" t="str">
        <f>"罗喻文"</f>
        <v>罗喻文</v>
      </c>
      <c r="C249" s="8" t="str">
        <f>"武汉传媒学院"</f>
        <v>武汉传媒学院</v>
      </c>
      <c r="D249" s="8" t="str">
        <f>"摄影"</f>
        <v>摄影</v>
      </c>
    </row>
    <row r="250" ht="13.5" spans="1:4">
      <c r="A250" s="9">
        <v>178</v>
      </c>
      <c r="B250" s="8" t="str">
        <f>"贺子仪"</f>
        <v>贺子仪</v>
      </c>
      <c r="C250" s="8" t="str">
        <f>"天津师范大学"</f>
        <v>天津师范大学</v>
      </c>
      <c r="D250" s="8" t="str">
        <f>"数字媒体艺术"</f>
        <v>数字媒体艺术</v>
      </c>
    </row>
    <row r="251" ht="13.5" spans="1:4">
      <c r="A251" s="9">
        <v>179</v>
      </c>
      <c r="B251" s="8" t="str">
        <f>"覃文仲"</f>
        <v>覃文仲</v>
      </c>
      <c r="C251" s="8" t="str">
        <f>"成都理工大学"</f>
        <v>成都理工大学</v>
      </c>
      <c r="D251" s="8" t="str">
        <f>"广播电视编导"</f>
        <v>广播电视编导</v>
      </c>
    </row>
    <row r="252" ht="13.5" spans="1:4">
      <c r="A252" s="9">
        <v>180</v>
      </c>
      <c r="B252" s="8" t="str">
        <f>"刘子锐"</f>
        <v>刘子锐</v>
      </c>
      <c r="C252" s="8" t="str">
        <f>"武昌首义学院"</f>
        <v>武昌首义学院</v>
      </c>
      <c r="D252" s="8" t="str">
        <f>"广播电视编导"</f>
        <v>广播电视编导</v>
      </c>
    </row>
    <row r="253" ht="13.5" spans="1:4">
      <c r="A253" s="9">
        <v>181</v>
      </c>
      <c r="B253" s="8" t="str">
        <f>"李雨航"</f>
        <v>李雨航</v>
      </c>
      <c r="C253" s="8" t="str">
        <f>"武汉纺织大学"</f>
        <v>武汉纺织大学</v>
      </c>
      <c r="D253" s="8" t="str">
        <f>"网络与新媒体"</f>
        <v>网络与新媒体</v>
      </c>
    </row>
    <row r="254" ht="13.5" spans="1:4">
      <c r="A254" s="9">
        <v>182</v>
      </c>
      <c r="B254" s="8" t="str">
        <f>"王健鑫"</f>
        <v>王健鑫</v>
      </c>
      <c r="C254" s="8" t="str">
        <f>"湖北科技学院"</f>
        <v>湖北科技学院</v>
      </c>
      <c r="D254" s="8" t="str">
        <f>"广播电视编导"</f>
        <v>广播电视编导</v>
      </c>
    </row>
    <row r="255" ht="13.5" spans="1:4">
      <c r="A255" s="9">
        <v>183</v>
      </c>
      <c r="B255" s="8" t="str">
        <f>"张舵"</f>
        <v>张舵</v>
      </c>
      <c r="C255" s="8" t="str">
        <f>"湖北民族大学"</f>
        <v>湖北民族大学</v>
      </c>
      <c r="D255" s="8" t="str">
        <f>"广播电视编导"</f>
        <v>广播电视编导</v>
      </c>
    </row>
    <row r="256" ht="13.5" spans="1:4">
      <c r="A256" s="9">
        <v>184</v>
      </c>
      <c r="B256" s="8" t="str">
        <f>"李璇"</f>
        <v>李璇</v>
      </c>
      <c r="C256" s="8" t="str">
        <f>"湖北师范大学"</f>
        <v>湖北师范大学</v>
      </c>
      <c r="D256" s="8" t="str">
        <f t="shared" ref="D256:D258" si="18">"视觉传达设计"</f>
        <v>视觉传达设计</v>
      </c>
    </row>
    <row r="257" ht="13.5" spans="1:4">
      <c r="A257" s="9">
        <v>185</v>
      </c>
      <c r="B257" s="8" t="str">
        <f>"贺译慧"</f>
        <v>贺译慧</v>
      </c>
      <c r="C257" s="8" t="str">
        <f>"江汉大学"</f>
        <v>江汉大学</v>
      </c>
      <c r="D257" s="8" t="str">
        <f t="shared" si="18"/>
        <v>视觉传达设计</v>
      </c>
    </row>
    <row r="258" ht="13.5" spans="1:4">
      <c r="A258" s="9">
        <v>186</v>
      </c>
      <c r="B258" s="8" t="str">
        <f>"万峻洁"</f>
        <v>万峻洁</v>
      </c>
      <c r="C258" s="8" t="str">
        <f>"云南大学"</f>
        <v>云南大学</v>
      </c>
      <c r="D258" s="8" t="str">
        <f t="shared" si="18"/>
        <v>视觉传达设计</v>
      </c>
    </row>
    <row r="259" ht="13.5" spans="1:4">
      <c r="A259" s="9">
        <v>187</v>
      </c>
      <c r="B259" s="8" t="str">
        <f>"罗喆"</f>
        <v>罗喆</v>
      </c>
      <c r="C259" s="8" t="str">
        <f>"华中师范大学武汉传媒学院"</f>
        <v>华中师范大学武汉传媒学院</v>
      </c>
      <c r="D259" s="8" t="str">
        <f>"广播电视学"</f>
        <v>广播电视学</v>
      </c>
    </row>
    <row r="260" ht="13.5" spans="1:4">
      <c r="A260" s="9">
        <v>188</v>
      </c>
      <c r="B260" s="8" t="str">
        <f>"贾华荣"</f>
        <v>贾华荣</v>
      </c>
      <c r="C260" s="8" t="str">
        <f>"西北大学"</f>
        <v>西北大学</v>
      </c>
      <c r="D260" s="8" t="str">
        <f>"汉语言文学"</f>
        <v>汉语言文学</v>
      </c>
    </row>
    <row r="261" ht="13.5" spans="1:4">
      <c r="A261" s="9">
        <v>189</v>
      </c>
      <c r="B261" s="8" t="str">
        <f>"和秋阳"</f>
        <v>和秋阳</v>
      </c>
      <c r="C261" s="8" t="str">
        <f>"荆楚理工学院"</f>
        <v>荆楚理工学院</v>
      </c>
      <c r="D261" s="8" t="str">
        <f t="shared" ref="D261:D263" si="19">"广播电视编导"</f>
        <v>广播电视编导</v>
      </c>
    </row>
    <row r="262" ht="13.5" spans="1:4">
      <c r="A262" s="9">
        <v>190</v>
      </c>
      <c r="B262" s="8" t="str">
        <f>"陈可心"</f>
        <v>陈可心</v>
      </c>
      <c r="C262" s="8" t="str">
        <f>"西南大学"</f>
        <v>西南大学</v>
      </c>
      <c r="D262" s="8" t="str">
        <f t="shared" si="19"/>
        <v>广播电视编导</v>
      </c>
    </row>
    <row r="263" ht="13.5" spans="1:4">
      <c r="A263" s="9">
        <v>191</v>
      </c>
      <c r="B263" s="8" t="str">
        <f>"张豪"</f>
        <v>张豪</v>
      </c>
      <c r="C263" s="8" t="str">
        <f>"重庆邮电大学移通学院"</f>
        <v>重庆邮电大学移通学院</v>
      </c>
      <c r="D263" s="8" t="str">
        <f t="shared" si="19"/>
        <v>广播电视编导</v>
      </c>
    </row>
    <row r="264" ht="13.5" spans="1:4">
      <c r="A264" s="9">
        <v>192</v>
      </c>
      <c r="B264" s="8" t="str">
        <f>"洪晶"</f>
        <v>洪晶</v>
      </c>
      <c r="C264" s="8" t="str">
        <f>"武汉工商学院"</f>
        <v>武汉工商学院</v>
      </c>
      <c r="D264" s="8" t="str">
        <f>"新闻学"</f>
        <v>新闻学</v>
      </c>
    </row>
    <row r="265" ht="13.5" spans="1:4">
      <c r="A265" s="9">
        <v>193</v>
      </c>
      <c r="B265" s="8" t="str">
        <f>"谭晓涵"</f>
        <v>谭晓涵</v>
      </c>
      <c r="C265" s="8" t="str">
        <f>"湖北民族大学"</f>
        <v>湖北民族大学</v>
      </c>
      <c r="D265" s="8" t="str">
        <f>"新闻与传播"</f>
        <v>新闻与传播</v>
      </c>
    </row>
    <row r="266" ht="13.5" spans="1:4">
      <c r="A266" s="9">
        <v>194</v>
      </c>
      <c r="B266" s="8" t="str">
        <f>"黄存"</f>
        <v>黄存</v>
      </c>
      <c r="C266" s="8" t="str">
        <f>"湖北恩施学院"</f>
        <v>湖北恩施学院</v>
      </c>
      <c r="D266" s="8" t="str">
        <f>"汉语言文学"</f>
        <v>汉语言文学</v>
      </c>
    </row>
    <row r="267" ht="13.5" spans="1:4">
      <c r="A267" s="9">
        <v>195</v>
      </c>
      <c r="B267" s="8" t="str">
        <f>"杨莉媛"</f>
        <v>杨莉媛</v>
      </c>
      <c r="C267" s="8" t="str">
        <f>"湖北民族大学"</f>
        <v>湖北民族大学</v>
      </c>
      <c r="D267" s="8" t="str">
        <f>"汉语言文学"</f>
        <v>汉语言文学</v>
      </c>
    </row>
    <row r="268" ht="13.5" spans="1:4">
      <c r="A268" s="9">
        <v>196</v>
      </c>
      <c r="B268" s="8" t="str">
        <f>"冯驿嵋"</f>
        <v>冯驿嵋</v>
      </c>
      <c r="C268" s="8" t="str">
        <f>"黄冈师范学院"</f>
        <v>黄冈师范学院</v>
      </c>
      <c r="D268" s="8" t="str">
        <f>"广播电视编导"</f>
        <v>广播电视编导</v>
      </c>
    </row>
    <row r="269" ht="13.5" spans="1:4">
      <c r="A269" s="9">
        <v>197</v>
      </c>
      <c r="B269" s="8" t="str">
        <f>"谭小兵"</f>
        <v>谭小兵</v>
      </c>
      <c r="C269" s="8" t="str">
        <f>"云南艺术学院"</f>
        <v>云南艺术学院</v>
      </c>
      <c r="D269" s="8" t="str">
        <f>"广播电视编导"</f>
        <v>广播电视编导</v>
      </c>
    </row>
    <row r="270" ht="13.5" spans="1:4">
      <c r="A270" s="9">
        <v>198</v>
      </c>
      <c r="B270" s="8" t="str">
        <f>"刘巧"</f>
        <v>刘巧</v>
      </c>
      <c r="C270" s="8" t="str">
        <f>"西南民族大学"</f>
        <v>西南民族大学</v>
      </c>
      <c r="D270" s="8" t="str">
        <f>"汉语言文学"</f>
        <v>汉语言文学</v>
      </c>
    </row>
    <row r="271" ht="13.5" spans="1:4">
      <c r="A271" s="9">
        <v>199</v>
      </c>
      <c r="B271" s="8" t="str">
        <f>"杨长坤"</f>
        <v>杨长坤</v>
      </c>
      <c r="C271" s="8" t="str">
        <f>"湖北恩施学院"</f>
        <v>湖北恩施学院</v>
      </c>
      <c r="D271" s="8" t="str">
        <f>"视觉传达设计"</f>
        <v>视觉传达设计</v>
      </c>
    </row>
    <row r="272" ht="13.5" spans="1:4">
      <c r="A272" s="9">
        <v>200</v>
      </c>
      <c r="B272" s="8" t="str">
        <f>"梁根瑞"</f>
        <v>梁根瑞</v>
      </c>
      <c r="C272" s="8" t="str">
        <f>"佳木斯大学"</f>
        <v>佳木斯大学</v>
      </c>
      <c r="D272" s="8" t="str">
        <f>"美术学"</f>
        <v>美术学</v>
      </c>
    </row>
    <row r="273" ht="13.5" spans="1:4">
      <c r="A273" s="9">
        <v>201</v>
      </c>
      <c r="B273" s="8" t="str">
        <f>"赵春辉"</f>
        <v>赵春辉</v>
      </c>
      <c r="C273" s="8" t="str">
        <f>"武汉体育学院体育科技学院"</f>
        <v>武汉体育学院体育科技学院</v>
      </c>
      <c r="D273" s="8" t="str">
        <f>"新闻学"</f>
        <v>新闻学</v>
      </c>
    </row>
    <row r="274" ht="13.5" spans="1:4">
      <c r="A274" s="9">
        <v>202</v>
      </c>
      <c r="B274" s="8" t="str">
        <f>"张杏"</f>
        <v>张杏</v>
      </c>
      <c r="C274" s="8" t="str">
        <f>"湖北民族大学"</f>
        <v>湖北民族大学</v>
      </c>
      <c r="D274" s="8" t="str">
        <f>"广播电视新闻学"</f>
        <v>广播电视新闻学</v>
      </c>
    </row>
    <row r="275" ht="13.5" spans="1:4">
      <c r="A275" s="9">
        <v>203</v>
      </c>
      <c r="B275" s="8" t="str">
        <f>"曾雪怡"</f>
        <v>曾雪怡</v>
      </c>
      <c r="C275" s="8" t="str">
        <f>"湖北民族学院科技学院"</f>
        <v>湖北民族学院科技学院</v>
      </c>
      <c r="D275" s="8" t="str">
        <f>"广播电视学"</f>
        <v>广播电视学</v>
      </c>
    </row>
    <row r="276" ht="13.5" spans="1:4">
      <c r="A276" s="9">
        <v>204</v>
      </c>
      <c r="B276" s="8" t="str">
        <f>"冉怿"</f>
        <v>冉怿</v>
      </c>
      <c r="C276" s="8" t="str">
        <f>"吉首大学"</f>
        <v>吉首大学</v>
      </c>
      <c r="D276" s="8" t="str">
        <f>"汉语言文学"</f>
        <v>汉语言文学</v>
      </c>
    </row>
    <row r="277" ht="13.5" spans="1:4">
      <c r="A277" s="9">
        <v>205</v>
      </c>
      <c r="B277" s="8" t="str">
        <f>"吴唯"</f>
        <v>吴唯</v>
      </c>
      <c r="C277" s="8" t="str">
        <f>"武昌首义学院"</f>
        <v>武昌首义学院</v>
      </c>
      <c r="D277" s="8" t="str">
        <f>"广播电视编导"</f>
        <v>广播电视编导</v>
      </c>
    </row>
    <row r="278" ht="13.5" spans="1:4">
      <c r="A278" s="9">
        <v>206</v>
      </c>
      <c r="B278" s="8" t="str">
        <f>"杨思宇"</f>
        <v>杨思宇</v>
      </c>
      <c r="C278" s="8" t="str">
        <f>"长春光华学院"</f>
        <v>长春光华学院</v>
      </c>
      <c r="D278" s="8" t="str">
        <f>"汉语言文学"</f>
        <v>汉语言文学</v>
      </c>
    </row>
    <row r="279" ht="13.5" spans="1:4">
      <c r="A279" s="9">
        <v>207</v>
      </c>
      <c r="B279" s="8" t="str">
        <f>"滕林"</f>
        <v>滕林</v>
      </c>
      <c r="C279" s="8" t="str">
        <f>"中南民族大学"</f>
        <v>中南民族大学</v>
      </c>
      <c r="D279" s="8" t="str">
        <f>"广播电视学"</f>
        <v>广播电视学</v>
      </c>
    </row>
    <row r="280" ht="13.5" spans="1:4">
      <c r="A280" s="9">
        <v>208</v>
      </c>
      <c r="B280" s="8" t="str">
        <f>"黄铄"</f>
        <v>黄铄</v>
      </c>
      <c r="C280" s="8" t="str">
        <f>"陕西科技大学"</f>
        <v>陕西科技大学</v>
      </c>
      <c r="D280" s="8" t="str">
        <f>"动画"</f>
        <v>动画</v>
      </c>
    </row>
    <row r="281" ht="13.5" spans="1:4">
      <c r="A281" s="9">
        <v>209</v>
      </c>
      <c r="B281" s="8" t="str">
        <f>"任晋贤"</f>
        <v>任晋贤</v>
      </c>
      <c r="C281" s="8" t="str">
        <f>"吉首大学"</f>
        <v>吉首大学</v>
      </c>
      <c r="D281" s="8" t="str">
        <f>"新闻学"</f>
        <v>新闻学</v>
      </c>
    </row>
    <row r="282" ht="13.5" spans="1:4">
      <c r="A282" s="9">
        <v>210</v>
      </c>
      <c r="B282" s="8" t="str">
        <f>"郭明翰"</f>
        <v>郭明翰</v>
      </c>
      <c r="C282" s="8" t="str">
        <f>"四川大学锦城学院"</f>
        <v>四川大学锦城学院</v>
      </c>
      <c r="D282" s="8" t="str">
        <f>"网络与新媒体"</f>
        <v>网络与新媒体</v>
      </c>
    </row>
    <row r="283" ht="13.5" spans="1:4">
      <c r="A283" s="9">
        <v>211</v>
      </c>
      <c r="B283" s="8" t="str">
        <f>"匡敬宇"</f>
        <v>匡敬宇</v>
      </c>
      <c r="C283" s="8" t="str">
        <f>"重庆邮电大学"</f>
        <v>重庆邮电大学</v>
      </c>
      <c r="D283" s="8" t="str">
        <f>"广播电视编导"</f>
        <v>广播电视编导</v>
      </c>
    </row>
    <row r="284" ht="13.5" spans="1:4">
      <c r="A284" s="9">
        <v>212</v>
      </c>
      <c r="B284" s="8" t="str">
        <f>"李玲"</f>
        <v>李玲</v>
      </c>
      <c r="C284" s="8" t="str">
        <f>"江苏大学"</f>
        <v>江苏大学</v>
      </c>
      <c r="D284" s="8" t="str">
        <f>"数字媒体艺术"</f>
        <v>数字媒体艺术</v>
      </c>
    </row>
    <row r="285" ht="13.5" spans="1:4">
      <c r="A285" s="9">
        <v>213</v>
      </c>
      <c r="B285" s="8" t="str">
        <f>"李娣杰"</f>
        <v>李娣杰</v>
      </c>
      <c r="C285" s="8" t="str">
        <f>"武汉工商学院"</f>
        <v>武汉工商学院</v>
      </c>
      <c r="D285" s="8" t="str">
        <f>"数字媒体艺术"</f>
        <v>数字媒体艺术</v>
      </c>
    </row>
    <row r="286" ht="13.5" spans="1:4">
      <c r="A286" s="9">
        <v>214</v>
      </c>
      <c r="B286" s="8" t="str">
        <f>"阮红莲"</f>
        <v>阮红莲</v>
      </c>
      <c r="C286" s="8" t="str">
        <f>"湖北工程学院新技术学院"</f>
        <v>湖北工程学院新技术学院</v>
      </c>
      <c r="D286" s="8" t="str">
        <f>"网络与新媒体"</f>
        <v>网络与新媒体</v>
      </c>
    </row>
    <row r="287" ht="13.5" spans="1:4">
      <c r="A287" s="9">
        <v>215</v>
      </c>
      <c r="B287" s="8" t="str">
        <f>"谭琦"</f>
        <v>谭琦</v>
      </c>
      <c r="C287" s="8" t="str">
        <f>"湖北大学"</f>
        <v>湖北大学</v>
      </c>
      <c r="D287" s="8" t="str">
        <f>"新闻学"</f>
        <v>新闻学</v>
      </c>
    </row>
    <row r="288" ht="13.5" spans="1:4">
      <c r="A288" s="9">
        <v>216</v>
      </c>
      <c r="B288" s="8" t="str">
        <f>"廖悦棋"</f>
        <v>廖悦棋</v>
      </c>
      <c r="C288" s="8" t="str">
        <f>"武汉纺织大学"</f>
        <v>武汉纺织大学</v>
      </c>
      <c r="D288" s="8" t="str">
        <f>"广播电视学"</f>
        <v>广播电视学</v>
      </c>
    </row>
    <row r="289" ht="13.5" spans="1:4">
      <c r="A289" s="9">
        <v>217</v>
      </c>
      <c r="B289" s="8" t="str">
        <f>"梅海燕"</f>
        <v>梅海燕</v>
      </c>
      <c r="C289" s="8" t="str">
        <f>"长江大学"</f>
        <v>长江大学</v>
      </c>
      <c r="D289" s="8" t="str">
        <f>"汉语言文学"</f>
        <v>汉语言文学</v>
      </c>
    </row>
    <row r="290" ht="13.5" spans="1:4">
      <c r="A290" s="9">
        <v>218</v>
      </c>
      <c r="B290" s="8" t="str">
        <f>"陈祎夏"</f>
        <v>陈祎夏</v>
      </c>
      <c r="C290" s="8" t="str">
        <f>"中国地质大学（武汉）"</f>
        <v>中国地质大学（武汉）</v>
      </c>
      <c r="D290" s="8" t="str">
        <f>"新闻传播学"</f>
        <v>新闻传播学</v>
      </c>
    </row>
    <row r="291" ht="13.5" spans="1:4">
      <c r="A291" s="9">
        <v>219</v>
      </c>
      <c r="B291" s="8" t="str">
        <f>"雷林"</f>
        <v>雷林</v>
      </c>
      <c r="C291" s="8" t="str">
        <f>"四川电影电视学院"</f>
        <v>四川电影电视学院</v>
      </c>
      <c r="D291" s="8" t="str">
        <f>"影视摄影与制作"</f>
        <v>影视摄影与制作</v>
      </c>
    </row>
    <row r="292" ht="13.5" spans="1:4">
      <c r="A292" s="9">
        <v>220</v>
      </c>
      <c r="B292" s="8" t="str">
        <f>"郑羽桓"</f>
        <v>郑羽桓</v>
      </c>
      <c r="C292" s="8" t="str">
        <f>"湖北工业大学"</f>
        <v>湖北工业大学</v>
      </c>
      <c r="D292" s="8" t="str">
        <f>"视觉传达设计"</f>
        <v>视觉传达设计</v>
      </c>
    </row>
    <row r="293" ht="13.5" spans="1:4">
      <c r="A293" s="9">
        <v>221</v>
      </c>
      <c r="B293" s="8" t="str">
        <f>"谭润芳"</f>
        <v>谭润芳</v>
      </c>
      <c r="C293" s="8" t="str">
        <f>"长江大学文理学院"</f>
        <v>长江大学文理学院</v>
      </c>
      <c r="D293" s="8" t="str">
        <f>"广播电视学"</f>
        <v>广播电视学</v>
      </c>
    </row>
    <row r="294" ht="13.5" spans="1:4">
      <c r="A294" s="9">
        <v>222</v>
      </c>
      <c r="B294" s="8" t="str">
        <f>"万茜柔"</f>
        <v>万茜柔</v>
      </c>
      <c r="C294" s="8" t="str">
        <f>"武汉工程大学"</f>
        <v>武汉工程大学</v>
      </c>
      <c r="D294" s="8" t="str">
        <f>"艺术设计"</f>
        <v>艺术设计</v>
      </c>
    </row>
    <row r="295" ht="13.5" spans="1:4">
      <c r="A295" s="9">
        <v>223</v>
      </c>
      <c r="B295" s="8" t="str">
        <f>"杨昊桦"</f>
        <v>杨昊桦</v>
      </c>
      <c r="C295" s="8" t="str">
        <f>"广东外语外贸大学"</f>
        <v>广东外语外贸大学</v>
      </c>
      <c r="D295" s="8" t="str">
        <f>"新闻学"</f>
        <v>新闻学</v>
      </c>
    </row>
    <row r="296" ht="13.5" spans="1:4">
      <c r="A296" s="9">
        <v>224</v>
      </c>
      <c r="B296" s="8" t="str">
        <f>"向怡卓"</f>
        <v>向怡卓</v>
      </c>
      <c r="C296" s="8" t="str">
        <f>"湖北民族大学"</f>
        <v>湖北民族大学</v>
      </c>
      <c r="D296" s="8" t="str">
        <f>"广播电视编导"</f>
        <v>广播电视编导</v>
      </c>
    </row>
    <row r="297" ht="13.5" spans="1:4">
      <c r="A297" s="9">
        <v>225</v>
      </c>
      <c r="B297" s="8" t="str">
        <f>"王秦"</f>
        <v>王秦</v>
      </c>
      <c r="C297" s="8" t="str">
        <f>"南阳理工学院"</f>
        <v>南阳理工学院</v>
      </c>
      <c r="D297" s="8" t="str">
        <f>"广播电视编导"</f>
        <v>广播电视编导</v>
      </c>
    </row>
    <row r="298" ht="13.5" spans="1:4">
      <c r="A298" s="9">
        <v>226</v>
      </c>
      <c r="B298" s="8" t="str">
        <f>"余世敏"</f>
        <v>余世敏</v>
      </c>
      <c r="C298" s="8" t="str">
        <f>"湖北民族大学"</f>
        <v>湖北民族大学</v>
      </c>
      <c r="D298" s="8" t="str">
        <f>"新闻学"</f>
        <v>新闻学</v>
      </c>
    </row>
    <row r="299" ht="13.5" spans="1:4">
      <c r="A299" s="9">
        <v>227</v>
      </c>
      <c r="B299" s="8" t="str">
        <f>"黎洁"</f>
        <v>黎洁</v>
      </c>
      <c r="C299" s="8" t="str">
        <f>"三峡大学"</f>
        <v>三峡大学</v>
      </c>
      <c r="D299" s="8" t="str">
        <f>"视觉传达设计"</f>
        <v>视觉传达设计</v>
      </c>
    </row>
    <row r="300" ht="13.5" spans="1:4">
      <c r="A300" s="9">
        <v>228</v>
      </c>
      <c r="B300" s="8" t="str">
        <f>"陈文森"</f>
        <v>陈文森</v>
      </c>
      <c r="C300" s="8" t="str">
        <f>"西北民族大学"</f>
        <v>西北民族大学</v>
      </c>
      <c r="D300" s="8" t="str">
        <f>"数字媒体艺术"</f>
        <v>数字媒体艺术</v>
      </c>
    </row>
    <row r="301" ht="13.5" spans="1:4">
      <c r="A301" s="9">
        <v>229</v>
      </c>
      <c r="B301" s="8" t="str">
        <f>"王洁"</f>
        <v>王洁</v>
      </c>
      <c r="C301" s="8" t="str">
        <f>"武汉纺织大学"</f>
        <v>武汉纺织大学</v>
      </c>
      <c r="D301" s="8" t="str">
        <f>"广播电视学"</f>
        <v>广播电视学</v>
      </c>
    </row>
    <row r="302" ht="13.5" spans="1:4">
      <c r="A302" s="9">
        <v>230</v>
      </c>
      <c r="B302" s="8" t="str">
        <f>"吴娟"</f>
        <v>吴娟</v>
      </c>
      <c r="C302" s="8" t="str">
        <f>"重庆邮电大学"</f>
        <v>重庆邮电大学</v>
      </c>
      <c r="D302" s="8" t="str">
        <f>"广播电视编导"</f>
        <v>广播电视编导</v>
      </c>
    </row>
    <row r="303" ht="13.5" spans="1:4">
      <c r="A303" s="9">
        <v>231</v>
      </c>
      <c r="B303" s="8" t="str">
        <f>"程苗"</f>
        <v>程苗</v>
      </c>
      <c r="C303" s="8" t="str">
        <f>"湖南师范大学"</f>
        <v>湖南师范大学</v>
      </c>
      <c r="D303" s="8" t="str">
        <f>"设计学"</f>
        <v>设计学</v>
      </c>
    </row>
    <row r="304" ht="13.5" spans="1:4">
      <c r="A304" s="9">
        <v>232</v>
      </c>
      <c r="B304" s="8" t="str">
        <f>"张瑾"</f>
        <v>张瑾</v>
      </c>
      <c r="C304" s="8" t="str">
        <f>"湖北师范学院"</f>
        <v>湖北师范学院</v>
      </c>
      <c r="D304" s="8" t="str">
        <f>"汉语言文学"</f>
        <v>汉语言文学</v>
      </c>
    </row>
    <row r="305" ht="13.5" spans="1:4">
      <c r="A305" s="9">
        <v>233</v>
      </c>
      <c r="B305" s="8" t="str">
        <f>"刘慧"</f>
        <v>刘慧</v>
      </c>
      <c r="C305" s="8" t="str">
        <f>"武汉纺织大学"</f>
        <v>武汉纺织大学</v>
      </c>
      <c r="D305" s="8" t="str">
        <f>"广播电视学"</f>
        <v>广播电视学</v>
      </c>
    </row>
    <row r="306" ht="13.5" spans="1:4">
      <c r="A306" s="9">
        <v>234</v>
      </c>
      <c r="B306" s="8" t="str">
        <f>"王丽茵"</f>
        <v>王丽茵</v>
      </c>
      <c r="C306" s="8" t="str">
        <f>"四川传媒学院"</f>
        <v>四川传媒学院</v>
      </c>
      <c r="D306" s="8" t="str">
        <f>"戏剧影视美术设计"</f>
        <v>戏剧影视美术设计</v>
      </c>
    </row>
  </sheetData>
  <mergeCells count="4">
    <mergeCell ref="A1:D1"/>
    <mergeCell ref="A2:D2"/>
    <mergeCell ref="A28:D28"/>
    <mergeCell ref="A72:D7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无名•无言</cp:lastModifiedBy>
  <dcterms:created xsi:type="dcterms:W3CDTF">2024-05-10T08:44:00Z</dcterms:created>
  <dcterms:modified xsi:type="dcterms:W3CDTF">2024-05-11T08:54:13Z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191BA622F69447C18EAC22963ED38449_11</vt:lpwstr>
  </property>
  <property fmtid="{D5CDD505-2E9C-101B-9397-08002B2CF9AE}" pid="3" name="KSOProductBuildVer">
    <vt:lpwstr>2052-12.1.0.16910</vt:lpwstr>
  </property>
</Properties>
</file>