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第一考场（物理、化学）" sheetId="2" r:id="rId1"/>
    <sheet name="第二考场（地理、政治）" sheetId="3" r:id="rId2"/>
    <sheet name="第三考场（英语）" sheetId="4" r:id="rId3"/>
    <sheet name="第四考场（数学）" sheetId="5" r:id="rId4"/>
    <sheet name="第五考场（语文）" sheetId="6" r:id="rId5"/>
    <sheet name="第六考场（计算机、电子商务）" sheetId="7" r:id="rId6"/>
    <sheet name="第七考场（汽修、电子电工）" sheetId="8" r:id="rId7"/>
    <sheet name="第八考场（旅游、美术、作物生产）" sheetId="9" r:id="rId8"/>
  </sheets>
  <definedNames>
    <definedName name="_xlnm.Print_Titles" localSheetId="5">'第六考场（计算机、电子商务）'!$2:$2</definedName>
    <definedName name="_xlnm.Print_Titles" localSheetId="4">'第五考场（语文）'!$2:$2</definedName>
    <definedName name="_xlnm.Print_Titles" localSheetId="2">'第三考场（英语）'!$2:$2</definedName>
  </definedNames>
  <calcPr calcId="144525"/>
</workbook>
</file>

<file path=xl/sharedStrings.xml><?xml version="1.0" encoding="utf-8"?>
<sst xmlns="http://schemas.openxmlformats.org/spreadsheetml/2006/main" count="547" uniqueCount="106">
  <si>
    <t>第一考场成绩及排名</t>
  </si>
  <si>
    <t>序号</t>
  </si>
  <si>
    <t>招聘单位</t>
  </si>
  <si>
    <t>岗位名称</t>
  </si>
  <si>
    <t>岗位代码</t>
  </si>
  <si>
    <t>姓名</t>
  </si>
  <si>
    <t>性别</t>
  </si>
  <si>
    <t>面试成绩</t>
  </si>
  <si>
    <t>排名</t>
  </si>
  <si>
    <t>备注</t>
  </si>
  <si>
    <t>来凤县第一中学</t>
  </si>
  <si>
    <t>化学教师</t>
  </si>
  <si>
    <t>z2024323</t>
  </si>
  <si>
    <t>田梅荣</t>
  </si>
  <si>
    <t>女</t>
  </si>
  <si>
    <t>陈莲</t>
  </si>
  <si>
    <t>覃荣华</t>
  </si>
  <si>
    <t>男</t>
  </si>
  <si>
    <t>黄文秀</t>
  </si>
  <si>
    <t>满熙</t>
  </si>
  <si>
    <t>缺考</t>
  </si>
  <si>
    <t>物理教师</t>
  </si>
  <si>
    <t>z2024325</t>
  </si>
  <si>
    <t>乔俊红</t>
  </si>
  <si>
    <t>李慧</t>
  </si>
  <si>
    <t>第二考场成绩及排名</t>
  </si>
  <si>
    <t>笔试成绩</t>
  </si>
  <si>
    <t>总成绩（面试60%+笔试40%）</t>
  </si>
  <si>
    <t>地理教师</t>
  </si>
  <si>
    <t>z2024322</t>
  </si>
  <si>
    <t>谭华荣</t>
  </si>
  <si>
    <t>龚巧</t>
  </si>
  <si>
    <t>政治教师</t>
  </si>
  <si>
    <t>第三考场成绩及排名</t>
  </si>
  <si>
    <t>英语教师</t>
  </si>
  <si>
    <t>z2024326</t>
  </si>
  <si>
    <t>谢聪</t>
  </si>
  <si>
    <t>覃语宬</t>
  </si>
  <si>
    <t>田景淳</t>
  </si>
  <si>
    <t>刘杨</t>
  </si>
  <si>
    <t>王胜姣</t>
  </si>
  <si>
    <t>徐丽萍</t>
  </si>
  <si>
    <t>李昀倩</t>
  </si>
  <si>
    <t>刘珂</t>
  </si>
  <si>
    <t>肖大军</t>
  </si>
  <si>
    <t>彭璐</t>
  </si>
  <si>
    <t>向洁</t>
  </si>
  <si>
    <t>李荣</t>
  </si>
  <si>
    <t>冉福春</t>
  </si>
  <si>
    <t>来凤县中等职业技术学校</t>
  </si>
  <si>
    <t>z2024330</t>
  </si>
  <si>
    <t>谢利华</t>
  </si>
  <si>
    <t>向若兰</t>
  </si>
  <si>
    <t>黄娅婷</t>
  </si>
  <si>
    <t>李亚风</t>
  </si>
  <si>
    <t>吴筱莉</t>
  </si>
  <si>
    <t>向柳</t>
  </si>
  <si>
    <t>第四考场成绩及排名</t>
  </si>
  <si>
    <t>数学教师</t>
  </si>
  <si>
    <t>邓力</t>
  </si>
  <si>
    <t>z2024329</t>
  </si>
  <si>
    <t>段绪跃</t>
  </si>
  <si>
    <t>第五考场成绩及排名</t>
  </si>
  <si>
    <t>语文教师</t>
  </si>
  <si>
    <t>z2024328</t>
  </si>
  <si>
    <t>杨世娇</t>
  </si>
  <si>
    <t>陈密</t>
  </si>
  <si>
    <t>冉怿</t>
  </si>
  <si>
    <t>黄渝凤</t>
  </si>
  <si>
    <t>向珊珊</t>
  </si>
  <si>
    <t>杨欣睿</t>
  </si>
  <si>
    <t>吴思其</t>
  </si>
  <si>
    <t>吴抒鸿</t>
  </si>
  <si>
    <t>徐枫</t>
  </si>
  <si>
    <t>杨慧茹</t>
  </si>
  <si>
    <t>卢芳婷</t>
  </si>
  <si>
    <t>向迎香</t>
  </si>
  <si>
    <t>鲁芝润</t>
  </si>
  <si>
    <t>易子琴</t>
  </si>
  <si>
    <t>向妮华</t>
  </si>
  <si>
    <t>第六考场成绩及排名</t>
  </si>
  <si>
    <t>计算机教师</t>
  </si>
  <si>
    <t>z2024331</t>
  </si>
  <si>
    <t>田园</t>
  </si>
  <si>
    <t>黄勇</t>
  </si>
  <si>
    <t>余丹丹</t>
  </si>
  <si>
    <t>电子商务教师</t>
  </si>
  <si>
    <t>第七考场成绩及排名</t>
  </si>
  <si>
    <t>汽修教师</t>
  </si>
  <si>
    <t>z2024332</t>
  </si>
  <si>
    <t>祁德毅</t>
  </si>
  <si>
    <t>电子电工教师</t>
  </si>
  <si>
    <t>z2024333</t>
  </si>
  <si>
    <t>何比</t>
  </si>
  <si>
    <t>杨东哺</t>
  </si>
  <si>
    <t>王钦凡</t>
  </si>
  <si>
    <t>何之锟</t>
  </si>
  <si>
    <t>第八考场成绩及排名</t>
  </si>
  <si>
    <t>作物生产技术教师</t>
  </si>
  <si>
    <t>面试缺考</t>
  </si>
  <si>
    <t>旅游管理与酒店服务教师</t>
  </si>
  <si>
    <t>美术教师</t>
  </si>
  <si>
    <t>z2024336</t>
  </si>
  <si>
    <t>朱杰</t>
  </si>
  <si>
    <t>谭英娜</t>
  </si>
  <si>
    <t>张晓妍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</si>
</sst>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76" fontId="0" fillId="0" borderId="0" xfId="0" applyNumberFormat="1" applyFill="1">
      <alignment vertical="center"/>
    </xf>
    <xf numFmtId="176" fontId="2" fillId="0" borderId="0" xfId="0" applyNumberFormat="1" applyFont="1" applyFill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9"/>
  <sheetViews>
    <sheetView tabSelected="1" workbookViewId="0">
      <selection activeCell="A1" sqref="$A1:$XFD1048576"/>
    </sheetView>
  </sheetViews>
  <sheetFormatPr defaultColWidth="9" defaultRowHeight="13.5"/>
  <cols>
    <col min="1" max="1" width="5.5" customWidth="1"/>
    <col min="2" max="2" width="17.2583333333333" customWidth="1"/>
    <col min="3" max="3" width="12.7583333333333" customWidth="1"/>
    <col min="4" max="4" width="10.875" customWidth="1"/>
    <col min="6" max="6" width="6.375" customWidth="1"/>
    <col min="7" max="7" width="11.7583333333333" customWidth="1"/>
    <col min="8" max="8" width="11" customWidth="1"/>
  </cols>
  <sheetData>
    <row r="1" s="1" customFormat="1" ht="27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25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6" t="s">
        <v>9</v>
      </c>
    </row>
    <row r="3" s="3" customFormat="1" ht="40" customHeight="1" spans="1:9">
      <c r="A3" s="11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8">
        <v>86.72</v>
      </c>
      <c r="H3" s="11">
        <v>1</v>
      </c>
      <c r="I3" s="11"/>
    </row>
    <row r="4" s="3" customFormat="1" ht="40" customHeight="1" spans="1:9">
      <c r="A4" s="11">
        <v>2</v>
      </c>
      <c r="B4" s="11" t="s">
        <v>10</v>
      </c>
      <c r="C4" s="11" t="s">
        <v>11</v>
      </c>
      <c r="D4" s="11" t="s">
        <v>12</v>
      </c>
      <c r="E4" s="11" t="s">
        <v>15</v>
      </c>
      <c r="F4" s="11" t="s">
        <v>14</v>
      </c>
      <c r="G4" s="18">
        <v>82.52</v>
      </c>
      <c r="H4" s="11">
        <v>2</v>
      </c>
      <c r="I4" s="11"/>
    </row>
    <row r="5" s="3" customFormat="1" ht="40" customHeight="1" spans="1:9">
      <c r="A5" s="11">
        <v>3</v>
      </c>
      <c r="B5" s="11" t="s">
        <v>10</v>
      </c>
      <c r="C5" s="11" t="s">
        <v>11</v>
      </c>
      <c r="D5" s="11" t="s">
        <v>12</v>
      </c>
      <c r="E5" s="11" t="s">
        <v>16</v>
      </c>
      <c r="F5" s="11" t="s">
        <v>17</v>
      </c>
      <c r="G5" s="18">
        <v>82.5</v>
      </c>
      <c r="H5" s="11">
        <v>3</v>
      </c>
      <c r="I5" s="11"/>
    </row>
    <row r="6" s="3" customFormat="1" ht="40" customHeight="1" spans="1:9">
      <c r="A6" s="11">
        <v>4</v>
      </c>
      <c r="B6" s="11" t="s">
        <v>10</v>
      </c>
      <c r="C6" s="11" t="s">
        <v>11</v>
      </c>
      <c r="D6" s="11" t="s">
        <v>12</v>
      </c>
      <c r="E6" s="11" t="s">
        <v>18</v>
      </c>
      <c r="F6" s="11" t="s">
        <v>14</v>
      </c>
      <c r="G6" s="18">
        <v>74.7</v>
      </c>
      <c r="H6" s="11">
        <v>4</v>
      </c>
      <c r="I6" s="11"/>
    </row>
    <row r="7" s="3" customFormat="1" ht="40" customHeight="1" spans="1:9">
      <c r="A7" s="11">
        <v>5</v>
      </c>
      <c r="B7" s="11" t="s">
        <v>10</v>
      </c>
      <c r="C7" s="11" t="s">
        <v>11</v>
      </c>
      <c r="D7" s="11" t="s">
        <v>12</v>
      </c>
      <c r="E7" s="11" t="s">
        <v>19</v>
      </c>
      <c r="F7" s="11" t="s">
        <v>17</v>
      </c>
      <c r="G7" s="11" t="s">
        <v>20</v>
      </c>
      <c r="H7" s="11"/>
      <c r="I7" s="11" t="s">
        <v>20</v>
      </c>
    </row>
    <row r="8" s="3" customFormat="1" ht="40" customHeight="1" spans="1:9">
      <c r="A8" s="11">
        <v>6</v>
      </c>
      <c r="B8" s="11" t="s">
        <v>10</v>
      </c>
      <c r="C8" s="11" t="s">
        <v>21</v>
      </c>
      <c r="D8" s="11" t="s">
        <v>22</v>
      </c>
      <c r="E8" s="11" t="s">
        <v>23</v>
      </c>
      <c r="F8" s="11" t="s">
        <v>14</v>
      </c>
      <c r="G8" s="18">
        <v>84.06</v>
      </c>
      <c r="H8" s="11">
        <v>1</v>
      </c>
      <c r="I8" s="11"/>
    </row>
    <row r="9" s="3" customFormat="1" ht="40" customHeight="1" spans="1:9">
      <c r="A9" s="11">
        <v>7</v>
      </c>
      <c r="B9" s="11" t="s">
        <v>10</v>
      </c>
      <c r="C9" s="11" t="s">
        <v>21</v>
      </c>
      <c r="D9" s="11" t="s">
        <v>22</v>
      </c>
      <c r="E9" s="11" t="s">
        <v>24</v>
      </c>
      <c r="F9" s="11" t="s">
        <v>14</v>
      </c>
      <c r="G9" s="18">
        <v>79.96</v>
      </c>
      <c r="H9" s="11">
        <v>2</v>
      </c>
      <c r="I9" s="11"/>
    </row>
  </sheetData>
  <sheetProtection password="CE28" sheet="1" objects="1"/>
  <sortState ref="A7:H9">
    <sortCondition ref="G7:G9" descending="1"/>
  </sortState>
  <mergeCells count="1">
    <mergeCell ref="A1:I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K8"/>
  <sheetViews>
    <sheetView workbookViewId="0">
      <selection activeCell="I5" sqref="I5"/>
    </sheetView>
  </sheetViews>
  <sheetFormatPr defaultColWidth="9" defaultRowHeight="13.5" outlineLevelRow="7"/>
  <cols>
    <col min="1" max="1" width="5.5" customWidth="1"/>
    <col min="2" max="2" width="17.2583333333333" customWidth="1"/>
    <col min="3" max="3" width="12.7583333333333" customWidth="1"/>
    <col min="4" max="4" width="10.875" customWidth="1"/>
    <col min="6" max="6" width="6.375" customWidth="1"/>
    <col min="7" max="7" width="11.7583333333333" customWidth="1"/>
    <col min="8" max="8" width="11" customWidth="1"/>
    <col min="9" max="9" width="17.5416666666667" customWidth="1"/>
  </cols>
  <sheetData>
    <row r="1" s="1" customFormat="1" ht="27" customHeight="1" spans="1:9">
      <c r="A1" s="5" t="s">
        <v>25</v>
      </c>
      <c r="B1" s="5"/>
      <c r="C1" s="5"/>
      <c r="D1" s="5"/>
      <c r="E1" s="5"/>
      <c r="F1" s="5"/>
      <c r="G1" s="5"/>
      <c r="H1" s="5"/>
      <c r="I1" s="5"/>
    </row>
    <row r="2" s="2" customFormat="1" ht="32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26</v>
      </c>
      <c r="I2" s="6" t="s">
        <v>27</v>
      </c>
      <c r="J2" s="6" t="s">
        <v>8</v>
      </c>
      <c r="K2" s="6" t="s">
        <v>9</v>
      </c>
    </row>
    <row r="3" s="3" customFormat="1" ht="40" customHeight="1" spans="1:11">
      <c r="A3" s="11">
        <v>1</v>
      </c>
      <c r="B3" s="11" t="s">
        <v>10</v>
      </c>
      <c r="C3" s="11" t="s">
        <v>28</v>
      </c>
      <c r="D3" s="11" t="s">
        <v>29</v>
      </c>
      <c r="E3" s="11" t="s">
        <v>30</v>
      </c>
      <c r="F3" s="11" t="s">
        <v>17</v>
      </c>
      <c r="G3" s="18">
        <v>85.4</v>
      </c>
      <c r="H3" s="18"/>
      <c r="I3" s="18">
        <v>85.4</v>
      </c>
      <c r="J3" s="11">
        <v>1</v>
      </c>
      <c r="K3" s="11"/>
    </row>
    <row r="4" s="3" customFormat="1" ht="40" customHeight="1" spans="1:11">
      <c r="A4" s="11">
        <v>2</v>
      </c>
      <c r="B4" s="11" t="s">
        <v>10</v>
      </c>
      <c r="C4" s="11" t="s">
        <v>28</v>
      </c>
      <c r="D4" s="11" t="s">
        <v>29</v>
      </c>
      <c r="E4" s="11" t="s">
        <v>31</v>
      </c>
      <c r="F4" s="11" t="s">
        <v>14</v>
      </c>
      <c r="G4" s="18">
        <v>83</v>
      </c>
      <c r="H4" s="18"/>
      <c r="I4" s="18">
        <v>83</v>
      </c>
      <c r="J4" s="11">
        <v>2</v>
      </c>
      <c r="K4" s="11"/>
    </row>
    <row r="5" s="17" customFormat="1" ht="40" customHeight="1" spans="1:11">
      <c r="A5" s="11">
        <v>3</v>
      </c>
      <c r="B5" s="11" t="s">
        <v>10</v>
      </c>
      <c r="C5" s="11" t="s">
        <v>32</v>
      </c>
      <c r="D5" s="11" t="str">
        <f t="shared" ref="D5:D7" si="0">"z2024324"</f>
        <v>z2024324</v>
      </c>
      <c r="E5" s="11" t="str">
        <f>"向菁菁"</f>
        <v>向菁菁</v>
      </c>
      <c r="F5" s="11" t="str">
        <f t="shared" ref="F5:F7" si="1">"女"</f>
        <v>女</v>
      </c>
      <c r="G5" s="18">
        <v>86.76</v>
      </c>
      <c r="H5" s="10">
        <v>82</v>
      </c>
      <c r="I5" s="18">
        <f>G5*0.6+H5*0.4</f>
        <v>84.856</v>
      </c>
      <c r="J5" s="19">
        <v>1</v>
      </c>
      <c r="K5" s="19"/>
    </row>
    <row r="6" s="17" customFormat="1" ht="40" customHeight="1" spans="1:11">
      <c r="A6" s="11">
        <v>4</v>
      </c>
      <c r="B6" s="11" t="s">
        <v>10</v>
      </c>
      <c r="C6" s="11" t="s">
        <v>32</v>
      </c>
      <c r="D6" s="11" t="str">
        <f t="shared" si="0"/>
        <v>z2024324</v>
      </c>
      <c r="E6" s="11" t="str">
        <f>"唐鑫"</f>
        <v>唐鑫</v>
      </c>
      <c r="F6" s="11" t="str">
        <f t="shared" si="1"/>
        <v>女</v>
      </c>
      <c r="G6" s="18">
        <v>88.76</v>
      </c>
      <c r="H6" s="10">
        <v>69</v>
      </c>
      <c r="I6" s="18">
        <f>G6*0.6+H6*0.4</f>
        <v>80.856</v>
      </c>
      <c r="J6" s="19">
        <v>2</v>
      </c>
      <c r="K6" s="19"/>
    </row>
    <row r="7" s="17" customFormat="1" ht="40" customHeight="1" spans="1:11">
      <c r="A7" s="11">
        <v>5</v>
      </c>
      <c r="B7" s="11" t="s">
        <v>10</v>
      </c>
      <c r="C7" s="11" t="s">
        <v>32</v>
      </c>
      <c r="D7" s="11" t="str">
        <f t="shared" si="0"/>
        <v>z2024324</v>
      </c>
      <c r="E7" s="11" t="str">
        <f>"崔佳男"</f>
        <v>崔佳男</v>
      </c>
      <c r="F7" s="11" t="str">
        <f t="shared" si="1"/>
        <v>女</v>
      </c>
      <c r="G7" s="18">
        <v>82.8</v>
      </c>
      <c r="H7" s="10">
        <v>69</v>
      </c>
      <c r="I7" s="18">
        <f>G7*0.6+H7*0.4</f>
        <v>77.28</v>
      </c>
      <c r="J7" s="19">
        <v>3</v>
      </c>
      <c r="K7" s="19"/>
    </row>
    <row r="8" ht="27" customHeight="1"/>
  </sheetData>
  <sheetProtection password="CE28" sheet="1" objects="1"/>
  <sortState ref="A5:I7">
    <sortCondition ref="I5:I7" descending="1"/>
  </sortState>
  <mergeCells count="1">
    <mergeCell ref="A1:I1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I28"/>
  <sheetViews>
    <sheetView workbookViewId="0">
      <selection activeCell="J25" sqref="J25"/>
    </sheetView>
  </sheetViews>
  <sheetFormatPr defaultColWidth="9" defaultRowHeight="13.5"/>
  <cols>
    <col min="1" max="1" width="5.5" customWidth="1"/>
    <col min="2" max="2" width="21" customWidth="1"/>
    <col min="3" max="3" width="12.7583333333333" customWidth="1"/>
    <col min="4" max="4" width="10.875" customWidth="1"/>
    <col min="6" max="6" width="6.375" customWidth="1"/>
    <col min="7" max="7" width="11.7583333333333" customWidth="1"/>
    <col min="8" max="8" width="11" customWidth="1"/>
  </cols>
  <sheetData>
    <row r="1" s="1" customFormat="1" ht="27" customHeight="1" spans="1:9">
      <c r="A1" s="5" t="s">
        <v>33</v>
      </c>
      <c r="B1" s="5"/>
      <c r="C1" s="5"/>
      <c r="D1" s="5"/>
      <c r="E1" s="5"/>
      <c r="F1" s="5"/>
      <c r="G1" s="5"/>
      <c r="H1" s="5"/>
      <c r="I1" s="5"/>
    </row>
    <row r="2" s="2" customFormat="1" ht="25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6" t="s">
        <v>9</v>
      </c>
    </row>
    <row r="3" s="3" customFormat="1" ht="25" customHeight="1" spans="1:9">
      <c r="A3" s="8">
        <v>1</v>
      </c>
      <c r="B3" s="8" t="s">
        <v>10</v>
      </c>
      <c r="C3" s="8" t="s">
        <v>34</v>
      </c>
      <c r="D3" s="8" t="s">
        <v>35</v>
      </c>
      <c r="E3" s="8" t="s">
        <v>36</v>
      </c>
      <c r="F3" s="8" t="s">
        <v>14</v>
      </c>
      <c r="G3" s="9">
        <v>85.4</v>
      </c>
      <c r="H3" s="8">
        <v>1</v>
      </c>
      <c r="I3" s="11"/>
    </row>
    <row r="4" s="3" customFormat="1" ht="25" customHeight="1" spans="1:9">
      <c r="A4" s="8">
        <v>2</v>
      </c>
      <c r="B4" s="8" t="s">
        <v>10</v>
      </c>
      <c r="C4" s="8" t="s">
        <v>34</v>
      </c>
      <c r="D4" s="8" t="s">
        <v>35</v>
      </c>
      <c r="E4" s="8" t="s">
        <v>37</v>
      </c>
      <c r="F4" s="8" t="s">
        <v>14</v>
      </c>
      <c r="G4" s="9">
        <v>84.6</v>
      </c>
      <c r="H4" s="8">
        <v>2</v>
      </c>
      <c r="I4" s="11"/>
    </row>
    <row r="5" s="3" customFormat="1" ht="25" customHeight="1" spans="1:9">
      <c r="A5" s="8">
        <v>3</v>
      </c>
      <c r="B5" s="8" t="s">
        <v>10</v>
      </c>
      <c r="C5" s="8" t="s">
        <v>34</v>
      </c>
      <c r="D5" s="8" t="s">
        <v>35</v>
      </c>
      <c r="E5" s="8" t="s">
        <v>38</v>
      </c>
      <c r="F5" s="8" t="s">
        <v>14</v>
      </c>
      <c r="G5" s="9">
        <v>84.4</v>
      </c>
      <c r="H5" s="8">
        <v>3</v>
      </c>
      <c r="I5" s="11"/>
    </row>
    <row r="6" s="3" customFormat="1" ht="25" customHeight="1" spans="1:9">
      <c r="A6" s="8">
        <v>4</v>
      </c>
      <c r="B6" s="8" t="s">
        <v>10</v>
      </c>
      <c r="C6" s="8" t="s">
        <v>34</v>
      </c>
      <c r="D6" s="8" t="s">
        <v>35</v>
      </c>
      <c r="E6" s="8" t="s">
        <v>39</v>
      </c>
      <c r="F6" s="8" t="s">
        <v>14</v>
      </c>
      <c r="G6" s="9">
        <v>82.2</v>
      </c>
      <c r="H6" s="8">
        <v>4</v>
      </c>
      <c r="I6" s="11"/>
    </row>
    <row r="7" s="3" customFormat="1" ht="25" customHeight="1" spans="1:9">
      <c r="A7" s="8">
        <v>5</v>
      </c>
      <c r="B7" s="8" t="s">
        <v>10</v>
      </c>
      <c r="C7" s="8" t="s">
        <v>34</v>
      </c>
      <c r="D7" s="8" t="s">
        <v>35</v>
      </c>
      <c r="E7" s="8" t="s">
        <v>40</v>
      </c>
      <c r="F7" s="8" t="s">
        <v>14</v>
      </c>
      <c r="G7" s="9">
        <v>81.6</v>
      </c>
      <c r="H7" s="8">
        <v>5</v>
      </c>
      <c r="I7" s="11"/>
    </row>
    <row r="8" s="3" customFormat="1" ht="25" customHeight="1" spans="1:9">
      <c r="A8" s="8">
        <v>6</v>
      </c>
      <c r="B8" s="8" t="s">
        <v>10</v>
      </c>
      <c r="C8" s="8" t="s">
        <v>34</v>
      </c>
      <c r="D8" s="8" t="s">
        <v>35</v>
      </c>
      <c r="E8" s="8" t="s">
        <v>41</v>
      </c>
      <c r="F8" s="8" t="s">
        <v>14</v>
      </c>
      <c r="G8" s="9">
        <v>81.4</v>
      </c>
      <c r="H8" s="8">
        <v>6</v>
      </c>
      <c r="I8" s="11"/>
    </row>
    <row r="9" s="3" customFormat="1" ht="25" customHeight="1" spans="1:9">
      <c r="A9" s="8">
        <v>7</v>
      </c>
      <c r="B9" s="8" t="s">
        <v>10</v>
      </c>
      <c r="C9" s="8" t="s">
        <v>34</v>
      </c>
      <c r="D9" s="8" t="s">
        <v>35</v>
      </c>
      <c r="E9" s="8" t="s">
        <v>42</v>
      </c>
      <c r="F9" s="8" t="s">
        <v>14</v>
      </c>
      <c r="G9" s="9">
        <v>80.8</v>
      </c>
      <c r="H9" s="8">
        <v>7</v>
      </c>
      <c r="I9" s="11"/>
    </row>
    <row r="10" s="3" customFormat="1" ht="25" customHeight="1" spans="1:9">
      <c r="A10" s="8">
        <v>8</v>
      </c>
      <c r="B10" s="8" t="s">
        <v>10</v>
      </c>
      <c r="C10" s="8" t="s">
        <v>34</v>
      </c>
      <c r="D10" s="8" t="s">
        <v>35</v>
      </c>
      <c r="E10" s="8" t="s">
        <v>43</v>
      </c>
      <c r="F10" s="8" t="s">
        <v>14</v>
      </c>
      <c r="G10" s="9">
        <v>78.8</v>
      </c>
      <c r="H10" s="8">
        <v>8</v>
      </c>
      <c r="I10" s="11"/>
    </row>
    <row r="11" s="3" customFormat="1" ht="25" customHeight="1" spans="1:9">
      <c r="A11" s="8">
        <v>9</v>
      </c>
      <c r="B11" s="8" t="s">
        <v>10</v>
      </c>
      <c r="C11" s="8" t="s">
        <v>34</v>
      </c>
      <c r="D11" s="8" t="s">
        <v>35</v>
      </c>
      <c r="E11" s="8" t="s">
        <v>44</v>
      </c>
      <c r="F11" s="8" t="s">
        <v>17</v>
      </c>
      <c r="G11" s="9">
        <v>78.4</v>
      </c>
      <c r="H11" s="8">
        <v>9</v>
      </c>
      <c r="I11" s="11"/>
    </row>
    <row r="12" s="3" customFormat="1" ht="25" customHeight="1" spans="1:9">
      <c r="A12" s="8">
        <v>10</v>
      </c>
      <c r="B12" s="8" t="s">
        <v>10</v>
      </c>
      <c r="C12" s="8" t="s">
        <v>34</v>
      </c>
      <c r="D12" s="8" t="s">
        <v>35</v>
      </c>
      <c r="E12" s="8" t="s">
        <v>45</v>
      </c>
      <c r="F12" s="8" t="s">
        <v>14</v>
      </c>
      <c r="G12" s="9">
        <v>78.4</v>
      </c>
      <c r="H12" s="8">
        <v>9</v>
      </c>
      <c r="I12" s="11"/>
    </row>
    <row r="13" s="3" customFormat="1" ht="25" customHeight="1" spans="1:9">
      <c r="A13" s="8">
        <v>11</v>
      </c>
      <c r="B13" s="8" t="s">
        <v>10</v>
      </c>
      <c r="C13" s="8" t="s">
        <v>34</v>
      </c>
      <c r="D13" s="8" t="s">
        <v>35</v>
      </c>
      <c r="E13" s="8" t="s">
        <v>46</v>
      </c>
      <c r="F13" s="8" t="s">
        <v>14</v>
      </c>
      <c r="G13" s="9">
        <v>78.2</v>
      </c>
      <c r="H13" s="8">
        <v>11</v>
      </c>
      <c r="I13" s="11"/>
    </row>
    <row r="14" s="3" customFormat="1" ht="25" customHeight="1" spans="1:9">
      <c r="A14" s="8">
        <v>12</v>
      </c>
      <c r="B14" s="8" t="s">
        <v>10</v>
      </c>
      <c r="C14" s="8" t="s">
        <v>34</v>
      </c>
      <c r="D14" s="8" t="s">
        <v>35</v>
      </c>
      <c r="E14" s="8" t="s">
        <v>47</v>
      </c>
      <c r="F14" s="8" t="s">
        <v>14</v>
      </c>
      <c r="G14" s="9">
        <v>74.8</v>
      </c>
      <c r="H14" s="8">
        <v>12</v>
      </c>
      <c r="I14" s="11"/>
    </row>
    <row r="15" s="3" customFormat="1" ht="25" customHeight="1" spans="1:9">
      <c r="A15" s="8">
        <v>13</v>
      </c>
      <c r="B15" s="8" t="s">
        <v>10</v>
      </c>
      <c r="C15" s="8" t="s">
        <v>34</v>
      </c>
      <c r="D15" s="8" t="s">
        <v>35</v>
      </c>
      <c r="E15" s="8" t="s">
        <v>48</v>
      </c>
      <c r="F15" s="8" t="s">
        <v>14</v>
      </c>
      <c r="G15" s="9">
        <v>68.4</v>
      </c>
      <c r="H15" s="8">
        <v>13</v>
      </c>
      <c r="I15" s="11"/>
    </row>
    <row r="16" s="3" customFormat="1" ht="25" customHeight="1" spans="1:9">
      <c r="A16" s="8">
        <v>14</v>
      </c>
      <c r="B16" s="8" t="s">
        <v>49</v>
      </c>
      <c r="C16" s="8" t="s">
        <v>34</v>
      </c>
      <c r="D16" s="8" t="str">
        <f>"z2024330"</f>
        <v>z2024330</v>
      </c>
      <c r="E16" s="8" t="str">
        <f>"李金红"</f>
        <v>李金红</v>
      </c>
      <c r="F16" s="8" t="str">
        <f>"女"</f>
        <v>女</v>
      </c>
      <c r="G16" s="9">
        <v>85</v>
      </c>
      <c r="H16" s="8">
        <v>1</v>
      </c>
      <c r="I16" s="11"/>
    </row>
    <row r="17" s="3" customFormat="1" ht="25" customHeight="1" spans="1:9">
      <c r="A17" s="8">
        <v>15</v>
      </c>
      <c r="B17" s="8" t="s">
        <v>49</v>
      </c>
      <c r="C17" s="8" t="s">
        <v>34</v>
      </c>
      <c r="D17" s="8" t="str">
        <f>"z2024330"</f>
        <v>z2024330</v>
      </c>
      <c r="E17" s="8" t="str">
        <f>"徐菱璠"</f>
        <v>徐菱璠</v>
      </c>
      <c r="F17" s="8" t="str">
        <f>"女"</f>
        <v>女</v>
      </c>
      <c r="G17" s="9">
        <v>84</v>
      </c>
      <c r="H17" s="8">
        <v>2</v>
      </c>
      <c r="I17" s="11"/>
    </row>
    <row r="18" s="3" customFormat="1" ht="25" customHeight="1" spans="1:9">
      <c r="A18" s="8">
        <v>16</v>
      </c>
      <c r="B18" s="8" t="s">
        <v>49</v>
      </c>
      <c r="C18" s="8" t="s">
        <v>34</v>
      </c>
      <c r="D18" s="8" t="s">
        <v>50</v>
      </c>
      <c r="E18" s="8" t="s">
        <v>51</v>
      </c>
      <c r="F18" s="8" t="s">
        <v>14</v>
      </c>
      <c r="G18" s="9">
        <v>83.8</v>
      </c>
      <c r="H18" s="8">
        <v>3</v>
      </c>
      <c r="I18" s="11"/>
    </row>
    <row r="19" s="3" customFormat="1" ht="25" customHeight="1" spans="1:9">
      <c r="A19" s="8">
        <v>17</v>
      </c>
      <c r="B19" s="8" t="s">
        <v>49</v>
      </c>
      <c r="C19" s="8" t="s">
        <v>34</v>
      </c>
      <c r="D19" s="8" t="s">
        <v>50</v>
      </c>
      <c r="E19" s="8" t="s">
        <v>52</v>
      </c>
      <c r="F19" s="8" t="s">
        <v>14</v>
      </c>
      <c r="G19" s="9">
        <v>83.8</v>
      </c>
      <c r="H19" s="8">
        <v>3</v>
      </c>
      <c r="I19" s="11"/>
    </row>
    <row r="20" s="3" customFormat="1" ht="25" customHeight="1" spans="1:9">
      <c r="A20" s="8">
        <v>18</v>
      </c>
      <c r="B20" s="8" t="s">
        <v>49</v>
      </c>
      <c r="C20" s="8" t="s">
        <v>34</v>
      </c>
      <c r="D20" s="8" t="str">
        <f>"z2024330"</f>
        <v>z2024330</v>
      </c>
      <c r="E20" s="8" t="str">
        <f>"杨凡"</f>
        <v>杨凡</v>
      </c>
      <c r="F20" s="8" t="str">
        <f>"女"</f>
        <v>女</v>
      </c>
      <c r="G20" s="9">
        <v>82</v>
      </c>
      <c r="H20" s="8">
        <v>5</v>
      </c>
      <c r="I20" s="11"/>
    </row>
    <row r="21" s="3" customFormat="1" ht="25" customHeight="1" spans="1:9">
      <c r="A21" s="8">
        <v>19</v>
      </c>
      <c r="B21" s="8" t="s">
        <v>49</v>
      </c>
      <c r="C21" s="8" t="s">
        <v>34</v>
      </c>
      <c r="D21" s="8" t="str">
        <f>"z2024330"</f>
        <v>z2024330</v>
      </c>
      <c r="E21" s="8" t="str">
        <f>"向莎"</f>
        <v>向莎</v>
      </c>
      <c r="F21" s="8" t="str">
        <f>"女"</f>
        <v>女</v>
      </c>
      <c r="G21" s="9">
        <v>80.4</v>
      </c>
      <c r="H21" s="8">
        <v>6</v>
      </c>
      <c r="I21" s="11"/>
    </row>
    <row r="22" s="3" customFormat="1" ht="25" customHeight="1" spans="1:9">
      <c r="A22" s="8">
        <v>20</v>
      </c>
      <c r="B22" s="8" t="s">
        <v>49</v>
      </c>
      <c r="C22" s="8" t="s">
        <v>34</v>
      </c>
      <c r="D22" s="8" t="str">
        <f>"z2024330"</f>
        <v>z2024330</v>
      </c>
      <c r="E22" s="8" t="str">
        <f>"舒小芳"</f>
        <v>舒小芳</v>
      </c>
      <c r="F22" s="8" t="str">
        <f>"女"</f>
        <v>女</v>
      </c>
      <c r="G22" s="9">
        <v>79.8</v>
      </c>
      <c r="H22" s="8">
        <v>7</v>
      </c>
      <c r="I22" s="11"/>
    </row>
    <row r="23" s="3" customFormat="1" ht="25" customHeight="1" spans="1:9">
      <c r="A23" s="8">
        <v>21</v>
      </c>
      <c r="B23" s="8" t="s">
        <v>49</v>
      </c>
      <c r="C23" s="8" t="s">
        <v>34</v>
      </c>
      <c r="D23" s="8" t="s">
        <v>50</v>
      </c>
      <c r="E23" s="8" t="s">
        <v>53</v>
      </c>
      <c r="F23" s="8" t="s">
        <v>14</v>
      </c>
      <c r="G23" s="9">
        <v>79.2</v>
      </c>
      <c r="H23" s="8">
        <v>8</v>
      </c>
      <c r="I23" s="11"/>
    </row>
    <row r="24" s="3" customFormat="1" ht="25" customHeight="1" spans="1:9">
      <c r="A24" s="8">
        <v>22</v>
      </c>
      <c r="B24" s="8" t="s">
        <v>49</v>
      </c>
      <c r="C24" s="8" t="s">
        <v>34</v>
      </c>
      <c r="D24" s="8" t="str">
        <f>"z2024330"</f>
        <v>z2024330</v>
      </c>
      <c r="E24" s="8" t="str">
        <f>"刘媛媛"</f>
        <v>刘媛媛</v>
      </c>
      <c r="F24" s="8" t="str">
        <f>"女"</f>
        <v>女</v>
      </c>
      <c r="G24" s="9">
        <v>78.6</v>
      </c>
      <c r="H24" s="8">
        <v>9</v>
      </c>
      <c r="I24" s="11"/>
    </row>
    <row r="25" s="3" customFormat="1" ht="25" customHeight="1" spans="1:9">
      <c r="A25" s="8">
        <v>23</v>
      </c>
      <c r="B25" s="8" t="s">
        <v>49</v>
      </c>
      <c r="C25" s="8" t="s">
        <v>34</v>
      </c>
      <c r="D25" s="8" t="s">
        <v>50</v>
      </c>
      <c r="E25" s="8" t="s">
        <v>54</v>
      </c>
      <c r="F25" s="8" t="s">
        <v>14</v>
      </c>
      <c r="G25" s="9">
        <v>75.2</v>
      </c>
      <c r="H25" s="8">
        <v>10</v>
      </c>
      <c r="I25" s="11"/>
    </row>
    <row r="26" s="3" customFormat="1" ht="25" customHeight="1" spans="1:9">
      <c r="A26" s="8">
        <v>24</v>
      </c>
      <c r="B26" s="8" t="s">
        <v>49</v>
      </c>
      <c r="C26" s="8" t="s">
        <v>34</v>
      </c>
      <c r="D26" s="8" t="s">
        <v>50</v>
      </c>
      <c r="E26" s="8" t="s">
        <v>55</v>
      </c>
      <c r="F26" s="8" t="s">
        <v>14</v>
      </c>
      <c r="G26" s="9" t="s">
        <v>20</v>
      </c>
      <c r="H26" s="8"/>
      <c r="I26" s="9" t="s">
        <v>20</v>
      </c>
    </row>
    <row r="27" s="3" customFormat="1" ht="25" customHeight="1" spans="1:9">
      <c r="A27" s="8">
        <v>25</v>
      </c>
      <c r="B27" s="8" t="s">
        <v>49</v>
      </c>
      <c r="C27" s="8" t="s">
        <v>34</v>
      </c>
      <c r="D27" s="8" t="s">
        <v>50</v>
      </c>
      <c r="E27" s="8" t="s">
        <v>56</v>
      </c>
      <c r="F27" s="8" t="s">
        <v>14</v>
      </c>
      <c r="G27" s="9" t="s">
        <v>20</v>
      </c>
      <c r="H27" s="8"/>
      <c r="I27" s="9" t="s">
        <v>20</v>
      </c>
    </row>
    <row r="28" ht="27" customHeight="1"/>
  </sheetData>
  <sortState ref="A16:H27">
    <sortCondition ref="G16:G27" descending="1"/>
  </sortState>
  <mergeCells count="1">
    <mergeCell ref="A1:I1"/>
  </mergeCells>
  <pageMargins left="0.751388888888889" right="0.751388888888889" top="1" bottom="1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I18"/>
  <sheetViews>
    <sheetView workbookViewId="0">
      <selection activeCell="L7" sqref="L7"/>
    </sheetView>
  </sheetViews>
  <sheetFormatPr defaultColWidth="9" defaultRowHeight="13.5"/>
  <cols>
    <col min="1" max="1" width="5.5" customWidth="1"/>
    <col min="2" max="2" width="20.7583333333333" customWidth="1"/>
    <col min="3" max="3" width="12.7583333333333" customWidth="1"/>
    <col min="4" max="4" width="10.875" customWidth="1"/>
    <col min="6" max="6" width="6.375" customWidth="1"/>
    <col min="7" max="7" width="11.7583333333333" customWidth="1"/>
    <col min="8" max="8" width="11" customWidth="1"/>
  </cols>
  <sheetData>
    <row r="1" s="1" customFormat="1" ht="27" customHeight="1" spans="1:9">
      <c r="A1" s="5" t="s">
        <v>57</v>
      </c>
      <c r="B1" s="5"/>
      <c r="C1" s="5"/>
      <c r="D1" s="5"/>
      <c r="E1" s="5"/>
      <c r="F1" s="5"/>
      <c r="G1" s="5"/>
      <c r="H1" s="5"/>
      <c r="I1" s="5"/>
    </row>
    <row r="2" s="2" customFormat="1" ht="25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6" t="s">
        <v>9</v>
      </c>
    </row>
    <row r="3" s="3" customFormat="1" ht="25" customHeight="1" spans="1:9">
      <c r="A3" s="8">
        <v>1</v>
      </c>
      <c r="B3" s="8" t="s">
        <v>49</v>
      </c>
      <c r="C3" s="8" t="s">
        <v>58</v>
      </c>
      <c r="D3" s="8" t="str">
        <f t="shared" ref="D3:D13" si="0">"z2024329"</f>
        <v>z2024329</v>
      </c>
      <c r="E3" s="8" t="str">
        <f>"邓红梅"</f>
        <v>邓红梅</v>
      </c>
      <c r="F3" s="8" t="str">
        <f>"女"</f>
        <v>女</v>
      </c>
      <c r="G3" s="9">
        <v>87.798</v>
      </c>
      <c r="H3" s="8">
        <v>1</v>
      </c>
      <c r="I3" s="11"/>
    </row>
    <row r="4" s="3" customFormat="1" ht="25" customHeight="1" spans="1:9">
      <c r="A4" s="8">
        <v>2</v>
      </c>
      <c r="B4" s="8" t="s">
        <v>49</v>
      </c>
      <c r="C4" s="8" t="s">
        <v>58</v>
      </c>
      <c r="D4" s="8" t="str">
        <f t="shared" si="0"/>
        <v>z2024329</v>
      </c>
      <c r="E4" s="8" t="str">
        <f>"张胜枫"</f>
        <v>张胜枫</v>
      </c>
      <c r="F4" s="8" t="str">
        <f>"男"</f>
        <v>男</v>
      </c>
      <c r="G4" s="9">
        <v>86.428</v>
      </c>
      <c r="H4" s="8">
        <v>2</v>
      </c>
      <c r="I4" s="11"/>
    </row>
    <row r="5" s="3" customFormat="1" ht="25" customHeight="1" spans="1:9">
      <c r="A5" s="8">
        <v>3</v>
      </c>
      <c r="B5" s="8" t="s">
        <v>49</v>
      </c>
      <c r="C5" s="8" t="s">
        <v>58</v>
      </c>
      <c r="D5" s="8" t="str">
        <f t="shared" si="0"/>
        <v>z2024329</v>
      </c>
      <c r="E5" s="8" t="str">
        <f>"赵文嘉"</f>
        <v>赵文嘉</v>
      </c>
      <c r="F5" s="8" t="str">
        <f>"女"</f>
        <v>女</v>
      </c>
      <c r="G5" s="9">
        <v>85.84</v>
      </c>
      <c r="H5" s="8">
        <v>3</v>
      </c>
      <c r="I5" s="11"/>
    </row>
    <row r="6" s="3" customFormat="1" ht="25" customHeight="1" spans="1:9">
      <c r="A6" s="8">
        <v>4</v>
      </c>
      <c r="B6" s="8" t="s">
        <v>49</v>
      </c>
      <c r="C6" s="8" t="s">
        <v>58</v>
      </c>
      <c r="D6" s="8" t="str">
        <f t="shared" si="0"/>
        <v>z2024329</v>
      </c>
      <c r="E6" s="8" t="s">
        <v>59</v>
      </c>
      <c r="F6" s="8" t="str">
        <f>"女"</f>
        <v>女</v>
      </c>
      <c r="G6" s="9">
        <v>85.686</v>
      </c>
      <c r="H6" s="8">
        <v>4</v>
      </c>
      <c r="I6" s="11"/>
    </row>
    <row r="7" s="3" customFormat="1" ht="25" customHeight="1" spans="1:9">
      <c r="A7" s="8">
        <v>5</v>
      </c>
      <c r="B7" s="8" t="s">
        <v>49</v>
      </c>
      <c r="C7" s="8" t="s">
        <v>58</v>
      </c>
      <c r="D7" s="8" t="str">
        <f t="shared" si="0"/>
        <v>z2024329</v>
      </c>
      <c r="E7" s="8" t="str">
        <f>"谭作瑜"</f>
        <v>谭作瑜</v>
      </c>
      <c r="F7" s="8" t="str">
        <f>"男"</f>
        <v>男</v>
      </c>
      <c r="G7" s="9">
        <v>85.516</v>
      </c>
      <c r="H7" s="8">
        <v>5</v>
      </c>
      <c r="I7" s="11"/>
    </row>
    <row r="8" s="3" customFormat="1" ht="25" customHeight="1" spans="1:9">
      <c r="A8" s="8">
        <v>6</v>
      </c>
      <c r="B8" s="8" t="s">
        <v>49</v>
      </c>
      <c r="C8" s="8" t="s">
        <v>58</v>
      </c>
      <c r="D8" s="8" t="str">
        <f t="shared" si="0"/>
        <v>z2024329</v>
      </c>
      <c r="E8" s="8" t="str">
        <f>"陈惠玲"</f>
        <v>陈惠玲</v>
      </c>
      <c r="F8" s="8" t="str">
        <f>"女"</f>
        <v>女</v>
      </c>
      <c r="G8" s="9">
        <v>85.126</v>
      </c>
      <c r="H8" s="8">
        <v>6</v>
      </c>
      <c r="I8" s="11"/>
    </row>
    <row r="9" s="3" customFormat="1" ht="25" customHeight="1" spans="1:9">
      <c r="A9" s="8">
        <v>7</v>
      </c>
      <c r="B9" s="8" t="s">
        <v>49</v>
      </c>
      <c r="C9" s="8" t="s">
        <v>58</v>
      </c>
      <c r="D9" s="8" t="str">
        <f t="shared" si="0"/>
        <v>z2024329</v>
      </c>
      <c r="E9" s="8" t="str">
        <f>"谢成涛"</f>
        <v>谢成涛</v>
      </c>
      <c r="F9" s="8" t="str">
        <f>"男"</f>
        <v>男</v>
      </c>
      <c r="G9" s="9">
        <v>85.082</v>
      </c>
      <c r="H9" s="8">
        <v>7</v>
      </c>
      <c r="I9" s="11"/>
    </row>
    <row r="10" s="3" customFormat="1" ht="25" customHeight="1" spans="1:9">
      <c r="A10" s="8">
        <v>8</v>
      </c>
      <c r="B10" s="8" t="s">
        <v>49</v>
      </c>
      <c r="C10" s="8" t="s">
        <v>58</v>
      </c>
      <c r="D10" s="8" t="str">
        <f t="shared" si="0"/>
        <v>z2024329</v>
      </c>
      <c r="E10" s="8" t="str">
        <f>"邓莲元"</f>
        <v>邓莲元</v>
      </c>
      <c r="F10" s="8" t="str">
        <f>"女"</f>
        <v>女</v>
      </c>
      <c r="G10" s="9">
        <v>84.646</v>
      </c>
      <c r="H10" s="8">
        <v>8</v>
      </c>
      <c r="I10" s="11"/>
    </row>
    <row r="11" s="3" customFormat="1" ht="25" customHeight="1" spans="1:9">
      <c r="A11" s="8">
        <v>9</v>
      </c>
      <c r="B11" s="8" t="s">
        <v>49</v>
      </c>
      <c r="C11" s="8" t="s">
        <v>58</v>
      </c>
      <c r="D11" s="8" t="str">
        <f t="shared" si="0"/>
        <v>z2024329</v>
      </c>
      <c r="E11" s="8" t="str">
        <f>"王少栋"</f>
        <v>王少栋</v>
      </c>
      <c r="F11" s="8" t="str">
        <f>"男"</f>
        <v>男</v>
      </c>
      <c r="G11" s="9">
        <v>84.358</v>
      </c>
      <c r="H11" s="8">
        <v>9</v>
      </c>
      <c r="I11" s="11"/>
    </row>
    <row r="12" s="3" customFormat="1" ht="25" customHeight="1" spans="1:9">
      <c r="A12" s="8">
        <v>10</v>
      </c>
      <c r="B12" s="8" t="s">
        <v>49</v>
      </c>
      <c r="C12" s="8" t="s">
        <v>58</v>
      </c>
      <c r="D12" s="8" t="str">
        <f t="shared" si="0"/>
        <v>z2024329</v>
      </c>
      <c r="E12" s="8" t="str">
        <f>"朱煜煊"</f>
        <v>朱煜煊</v>
      </c>
      <c r="F12" s="8" t="str">
        <f>"女"</f>
        <v>女</v>
      </c>
      <c r="G12" s="9">
        <v>84.348</v>
      </c>
      <c r="H12" s="8">
        <v>10</v>
      </c>
      <c r="I12" s="11"/>
    </row>
    <row r="13" s="3" customFormat="1" ht="25" customHeight="1" spans="1:9">
      <c r="A13" s="8">
        <v>11</v>
      </c>
      <c r="B13" s="8" t="s">
        <v>49</v>
      </c>
      <c r="C13" s="8" t="s">
        <v>58</v>
      </c>
      <c r="D13" s="8" t="str">
        <f t="shared" si="0"/>
        <v>z2024329</v>
      </c>
      <c r="E13" s="8" t="str">
        <f>"宋佳"</f>
        <v>宋佳</v>
      </c>
      <c r="F13" s="8" t="str">
        <f>"女"</f>
        <v>女</v>
      </c>
      <c r="G13" s="9">
        <v>84.298</v>
      </c>
      <c r="H13" s="8">
        <v>11</v>
      </c>
      <c r="I13" s="11"/>
    </row>
    <row r="14" s="3" customFormat="1" ht="25" customHeight="1" spans="1:9">
      <c r="A14" s="8">
        <v>12</v>
      </c>
      <c r="B14" s="8" t="s">
        <v>49</v>
      </c>
      <c r="C14" s="8" t="s">
        <v>58</v>
      </c>
      <c r="D14" s="8" t="s">
        <v>60</v>
      </c>
      <c r="E14" s="8" t="s">
        <v>61</v>
      </c>
      <c r="F14" s="8" t="s">
        <v>17</v>
      </c>
      <c r="G14" s="9">
        <v>83.922</v>
      </c>
      <c r="H14" s="8">
        <v>12</v>
      </c>
      <c r="I14" s="11"/>
    </row>
    <row r="15" s="3" customFormat="1" ht="25" customHeight="1" spans="1:9">
      <c r="A15" s="8">
        <v>13</v>
      </c>
      <c r="B15" s="8" t="s">
        <v>49</v>
      </c>
      <c r="C15" s="8" t="s">
        <v>58</v>
      </c>
      <c r="D15" s="8" t="str">
        <f>"z2024329"</f>
        <v>z2024329</v>
      </c>
      <c r="E15" s="8" t="str">
        <f>"张欣怡"</f>
        <v>张欣怡</v>
      </c>
      <c r="F15" s="8" t="str">
        <f>"女"</f>
        <v>女</v>
      </c>
      <c r="G15" s="9">
        <v>83.64</v>
      </c>
      <c r="H15" s="8">
        <v>13</v>
      </c>
      <c r="I15" s="11"/>
    </row>
    <row r="16" s="3" customFormat="1" ht="25" customHeight="1" spans="1:9">
      <c r="A16" s="8">
        <v>14</v>
      </c>
      <c r="B16" s="8" t="s">
        <v>49</v>
      </c>
      <c r="C16" s="8" t="s">
        <v>58</v>
      </c>
      <c r="D16" s="8" t="str">
        <f>"z2024329"</f>
        <v>z2024329</v>
      </c>
      <c r="E16" s="8" t="str">
        <f>"方峰"</f>
        <v>方峰</v>
      </c>
      <c r="F16" s="8" t="str">
        <f>"男"</f>
        <v>男</v>
      </c>
      <c r="G16" s="9">
        <v>80.904</v>
      </c>
      <c r="H16" s="8">
        <v>14</v>
      </c>
      <c r="I16" s="11"/>
    </row>
    <row r="17" s="3" customFormat="1" ht="25" customHeight="1" spans="1:9">
      <c r="A17" s="8">
        <v>15</v>
      </c>
      <c r="B17" s="8" t="s">
        <v>49</v>
      </c>
      <c r="C17" s="8" t="s">
        <v>58</v>
      </c>
      <c r="D17" s="8" t="str">
        <f>"z2024329"</f>
        <v>z2024329</v>
      </c>
      <c r="E17" s="8" t="str">
        <f>"彭雨"</f>
        <v>彭雨</v>
      </c>
      <c r="F17" s="8" t="str">
        <f>"男"</f>
        <v>男</v>
      </c>
      <c r="G17" s="9">
        <v>80.38</v>
      </c>
      <c r="H17" s="8">
        <v>15</v>
      </c>
      <c r="I17" s="11"/>
    </row>
    <row r="18" ht="27" customHeight="1"/>
  </sheetData>
  <sheetProtection password="CE28" sheet="1" objects="1"/>
  <sortState ref="A3:I17">
    <sortCondition ref="G3:G17" descending="1"/>
  </sortState>
  <mergeCells count="1">
    <mergeCell ref="A1:I1"/>
  </mergeCells>
  <conditionalFormatting sqref="G3:G17">
    <cfRule type="duplicateValues" dxfId="0" priority="1"/>
  </conditionalFormatting>
  <pageMargins left="0.75" right="0.75" top="0.747916666666667" bottom="1" header="0.354166666666667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I33"/>
  <sheetViews>
    <sheetView workbookViewId="0">
      <selection activeCell="L5" sqref="L5"/>
    </sheetView>
  </sheetViews>
  <sheetFormatPr defaultColWidth="9" defaultRowHeight="13.5"/>
  <cols>
    <col min="1" max="1" width="5.25833333333333" customWidth="1"/>
    <col min="2" max="2" width="22.2583333333333" customWidth="1"/>
    <col min="3" max="4" width="10.875" customWidth="1"/>
    <col min="6" max="6" width="6.375" customWidth="1"/>
    <col min="7" max="7" width="11.7583333333333" customWidth="1"/>
    <col min="8" max="8" width="11" customWidth="1"/>
  </cols>
  <sheetData>
    <row r="1" s="1" customFormat="1" ht="27" customHeight="1" spans="1:9">
      <c r="A1" s="5" t="s">
        <v>62</v>
      </c>
      <c r="B1" s="5"/>
      <c r="C1" s="5"/>
      <c r="D1" s="5"/>
      <c r="E1" s="5"/>
      <c r="F1" s="5"/>
      <c r="G1" s="5"/>
      <c r="H1" s="5"/>
      <c r="I1" s="5"/>
    </row>
    <row r="2" s="2" customFormat="1" ht="25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6" t="s">
        <v>9</v>
      </c>
    </row>
    <row r="3" s="3" customFormat="1" ht="25" customHeight="1" spans="1:9">
      <c r="A3" s="8">
        <v>1</v>
      </c>
      <c r="B3" s="8" t="s">
        <v>49</v>
      </c>
      <c r="C3" s="8" t="s">
        <v>63</v>
      </c>
      <c r="D3" s="8" t="s">
        <v>64</v>
      </c>
      <c r="E3" s="8" t="s">
        <v>65</v>
      </c>
      <c r="F3" s="8" t="s">
        <v>14</v>
      </c>
      <c r="G3" s="9">
        <v>83.28</v>
      </c>
      <c r="H3" s="8">
        <v>1</v>
      </c>
      <c r="I3" s="11"/>
    </row>
    <row r="4" s="3" customFormat="1" ht="25" customHeight="1" spans="1:9">
      <c r="A4" s="8">
        <v>2</v>
      </c>
      <c r="B4" s="8" t="s">
        <v>49</v>
      </c>
      <c r="C4" s="8" t="s">
        <v>63</v>
      </c>
      <c r="D4" s="8" t="str">
        <f>"z2024328"</f>
        <v>z2024328</v>
      </c>
      <c r="E4" s="8" t="str">
        <f>"肖盼"</f>
        <v>肖盼</v>
      </c>
      <c r="F4" s="8" t="str">
        <f>"女"</f>
        <v>女</v>
      </c>
      <c r="G4" s="9">
        <v>82.78</v>
      </c>
      <c r="H4" s="8">
        <v>2</v>
      </c>
      <c r="I4" s="11"/>
    </row>
    <row r="5" s="3" customFormat="1" ht="25" customHeight="1" spans="1:9">
      <c r="A5" s="8">
        <v>3</v>
      </c>
      <c r="B5" s="8" t="s">
        <v>49</v>
      </c>
      <c r="C5" s="8" t="s">
        <v>63</v>
      </c>
      <c r="D5" s="8" t="str">
        <f>"z2024328"</f>
        <v>z2024328</v>
      </c>
      <c r="E5" s="8" t="str">
        <f>"刘圆媛"</f>
        <v>刘圆媛</v>
      </c>
      <c r="F5" s="8" t="str">
        <f>"女"</f>
        <v>女</v>
      </c>
      <c r="G5" s="9">
        <v>82.74</v>
      </c>
      <c r="H5" s="8">
        <v>3</v>
      </c>
      <c r="I5" s="11"/>
    </row>
    <row r="6" s="3" customFormat="1" ht="25" customHeight="1" spans="1:9">
      <c r="A6" s="8">
        <v>4</v>
      </c>
      <c r="B6" s="8" t="s">
        <v>49</v>
      </c>
      <c r="C6" s="8" t="s">
        <v>63</v>
      </c>
      <c r="D6" s="8" t="s">
        <v>64</v>
      </c>
      <c r="E6" s="8" t="s">
        <v>66</v>
      </c>
      <c r="F6" s="8" t="s">
        <v>14</v>
      </c>
      <c r="G6" s="9">
        <v>82.66</v>
      </c>
      <c r="H6" s="8">
        <v>4</v>
      </c>
      <c r="I6" s="11"/>
    </row>
    <row r="7" s="3" customFormat="1" ht="25" customHeight="1" spans="1:9">
      <c r="A7" s="8">
        <v>5</v>
      </c>
      <c r="B7" s="8" t="s">
        <v>49</v>
      </c>
      <c r="C7" s="8" t="s">
        <v>63</v>
      </c>
      <c r="D7" s="8" t="str">
        <f>"z2024328"</f>
        <v>z2024328</v>
      </c>
      <c r="E7" s="8" t="str">
        <f>"李静"</f>
        <v>李静</v>
      </c>
      <c r="F7" s="8" t="str">
        <f>"女"</f>
        <v>女</v>
      </c>
      <c r="G7" s="9">
        <v>81.68</v>
      </c>
      <c r="H7" s="8">
        <v>5</v>
      </c>
      <c r="I7" s="11"/>
    </row>
    <row r="8" s="3" customFormat="1" ht="25" customHeight="1" spans="1:9">
      <c r="A8" s="8">
        <v>6</v>
      </c>
      <c r="B8" s="8" t="s">
        <v>49</v>
      </c>
      <c r="C8" s="8" t="s">
        <v>63</v>
      </c>
      <c r="D8" s="8" t="str">
        <f>"z2024328"</f>
        <v>z2024328</v>
      </c>
      <c r="E8" s="8" t="str">
        <f>"郑晴"</f>
        <v>郑晴</v>
      </c>
      <c r="F8" s="8" t="str">
        <f>"女"</f>
        <v>女</v>
      </c>
      <c r="G8" s="9">
        <v>81.42</v>
      </c>
      <c r="H8" s="8">
        <v>6</v>
      </c>
      <c r="I8" s="11"/>
    </row>
    <row r="9" s="3" customFormat="1" ht="25" customHeight="1" spans="1:9">
      <c r="A9" s="8">
        <v>7</v>
      </c>
      <c r="B9" s="8" t="s">
        <v>49</v>
      </c>
      <c r="C9" s="8" t="s">
        <v>63</v>
      </c>
      <c r="D9" s="8" t="str">
        <f>"z2024328"</f>
        <v>z2024328</v>
      </c>
      <c r="E9" s="8" t="str">
        <f>"王维"</f>
        <v>王维</v>
      </c>
      <c r="F9" s="8" t="str">
        <f>"女"</f>
        <v>女</v>
      </c>
      <c r="G9" s="9">
        <v>81.08</v>
      </c>
      <c r="H9" s="8">
        <v>7</v>
      </c>
      <c r="I9" s="11"/>
    </row>
    <row r="10" s="3" customFormat="1" ht="25" customHeight="1" spans="1:9">
      <c r="A10" s="8">
        <v>8</v>
      </c>
      <c r="B10" s="8" t="s">
        <v>49</v>
      </c>
      <c r="C10" s="8" t="s">
        <v>63</v>
      </c>
      <c r="D10" s="8" t="s">
        <v>64</v>
      </c>
      <c r="E10" s="8" t="s">
        <v>67</v>
      </c>
      <c r="F10" s="8" t="s">
        <v>14</v>
      </c>
      <c r="G10" s="9">
        <v>80.7</v>
      </c>
      <c r="H10" s="8">
        <v>8</v>
      </c>
      <c r="I10" s="11"/>
    </row>
    <row r="11" s="3" customFormat="1" ht="25" customHeight="1" spans="1:9">
      <c r="A11" s="8">
        <v>9</v>
      </c>
      <c r="B11" s="8" t="s">
        <v>49</v>
      </c>
      <c r="C11" s="8" t="s">
        <v>63</v>
      </c>
      <c r="D11" s="8" t="s">
        <v>64</v>
      </c>
      <c r="E11" s="8" t="s">
        <v>68</v>
      </c>
      <c r="F11" s="8" t="s">
        <v>14</v>
      </c>
      <c r="G11" s="9">
        <v>80.34</v>
      </c>
      <c r="H11" s="8">
        <v>9</v>
      </c>
      <c r="I11" s="11"/>
    </row>
    <row r="12" s="3" customFormat="1" ht="25" customHeight="1" spans="1:9">
      <c r="A12" s="8">
        <v>10</v>
      </c>
      <c r="B12" s="8" t="s">
        <v>49</v>
      </c>
      <c r="C12" s="8" t="s">
        <v>63</v>
      </c>
      <c r="D12" s="8" t="s">
        <v>64</v>
      </c>
      <c r="E12" s="8" t="s">
        <v>69</v>
      </c>
      <c r="F12" s="8" t="s">
        <v>14</v>
      </c>
      <c r="G12" s="9">
        <v>80.26</v>
      </c>
      <c r="H12" s="8">
        <v>10</v>
      </c>
      <c r="I12" s="11"/>
    </row>
    <row r="13" s="3" customFormat="1" ht="25" customHeight="1" spans="1:9">
      <c r="A13" s="8">
        <v>11</v>
      </c>
      <c r="B13" s="8" t="s">
        <v>49</v>
      </c>
      <c r="C13" s="8" t="s">
        <v>63</v>
      </c>
      <c r="D13" s="8" t="str">
        <f>"z2024328"</f>
        <v>z2024328</v>
      </c>
      <c r="E13" s="8" t="str">
        <f>"黄咸"</f>
        <v>黄咸</v>
      </c>
      <c r="F13" s="8" t="str">
        <f>"女"</f>
        <v>女</v>
      </c>
      <c r="G13" s="9">
        <v>80.16</v>
      </c>
      <c r="H13" s="8">
        <v>11</v>
      </c>
      <c r="I13" s="11"/>
    </row>
    <row r="14" s="3" customFormat="1" ht="25" customHeight="1" spans="1:9">
      <c r="A14" s="8">
        <v>12</v>
      </c>
      <c r="B14" s="8" t="s">
        <v>49</v>
      </c>
      <c r="C14" s="8" t="s">
        <v>63</v>
      </c>
      <c r="D14" s="8" t="str">
        <f>"z2024328"</f>
        <v>z2024328</v>
      </c>
      <c r="E14" s="8" t="str">
        <f>"张亚玲"</f>
        <v>张亚玲</v>
      </c>
      <c r="F14" s="8" t="str">
        <f>"女"</f>
        <v>女</v>
      </c>
      <c r="G14" s="9">
        <v>79.26</v>
      </c>
      <c r="H14" s="8">
        <v>12</v>
      </c>
      <c r="I14" s="11"/>
    </row>
    <row r="15" s="3" customFormat="1" ht="25" customHeight="1" spans="1:9">
      <c r="A15" s="8">
        <v>13</v>
      </c>
      <c r="B15" s="8" t="s">
        <v>49</v>
      </c>
      <c r="C15" s="8" t="s">
        <v>63</v>
      </c>
      <c r="D15" s="8" t="str">
        <f>"z2024328"</f>
        <v>z2024328</v>
      </c>
      <c r="E15" s="8" t="str">
        <f>"胡春艳"</f>
        <v>胡春艳</v>
      </c>
      <c r="F15" s="8" t="str">
        <f>"女"</f>
        <v>女</v>
      </c>
      <c r="G15" s="9">
        <v>79.2</v>
      </c>
      <c r="H15" s="8">
        <v>13</v>
      </c>
      <c r="I15" s="11"/>
    </row>
    <row r="16" s="3" customFormat="1" ht="25" customHeight="1" spans="1:9">
      <c r="A16" s="8">
        <v>14</v>
      </c>
      <c r="B16" s="8" t="s">
        <v>49</v>
      </c>
      <c r="C16" s="8" t="s">
        <v>63</v>
      </c>
      <c r="D16" s="8" t="s">
        <v>64</v>
      </c>
      <c r="E16" s="8" t="s">
        <v>70</v>
      </c>
      <c r="F16" s="8" t="s">
        <v>14</v>
      </c>
      <c r="G16" s="9">
        <v>79.1</v>
      </c>
      <c r="H16" s="8">
        <v>14</v>
      </c>
      <c r="I16" s="11"/>
    </row>
    <row r="17" s="3" customFormat="1" ht="25" customHeight="1" spans="1:9">
      <c r="A17" s="8">
        <v>15</v>
      </c>
      <c r="B17" s="8" t="s">
        <v>49</v>
      </c>
      <c r="C17" s="8" t="s">
        <v>63</v>
      </c>
      <c r="D17" s="8" t="str">
        <f>"z2024328"</f>
        <v>z2024328</v>
      </c>
      <c r="E17" s="8" t="str">
        <f>"朱湖萍"</f>
        <v>朱湖萍</v>
      </c>
      <c r="F17" s="8" t="str">
        <f>"女"</f>
        <v>女</v>
      </c>
      <c r="G17" s="9">
        <v>78.84</v>
      </c>
      <c r="H17" s="8">
        <v>15</v>
      </c>
      <c r="I17" s="11"/>
    </row>
    <row r="18" s="3" customFormat="1" ht="25" customHeight="1" spans="1:9">
      <c r="A18" s="8">
        <v>16</v>
      </c>
      <c r="B18" s="8" t="s">
        <v>49</v>
      </c>
      <c r="C18" s="8" t="s">
        <v>63</v>
      </c>
      <c r="D18" s="8" t="s">
        <v>64</v>
      </c>
      <c r="E18" s="8" t="s">
        <v>71</v>
      </c>
      <c r="F18" s="8" t="s">
        <v>14</v>
      </c>
      <c r="G18" s="9">
        <v>78.72</v>
      </c>
      <c r="H18" s="8">
        <v>16</v>
      </c>
      <c r="I18" s="11"/>
    </row>
    <row r="19" s="3" customFormat="1" ht="25" customHeight="1" spans="1:9">
      <c r="A19" s="8">
        <v>17</v>
      </c>
      <c r="B19" s="8" t="s">
        <v>49</v>
      </c>
      <c r="C19" s="8" t="s">
        <v>63</v>
      </c>
      <c r="D19" s="8" t="str">
        <f>"z2024328"</f>
        <v>z2024328</v>
      </c>
      <c r="E19" s="8" t="str">
        <f>"兰琴"</f>
        <v>兰琴</v>
      </c>
      <c r="F19" s="8" t="str">
        <f>"女"</f>
        <v>女</v>
      </c>
      <c r="G19" s="9">
        <v>78.68</v>
      </c>
      <c r="H19" s="8">
        <v>17</v>
      </c>
      <c r="I19" s="11"/>
    </row>
    <row r="20" s="3" customFormat="1" ht="25" customHeight="1" spans="1:9">
      <c r="A20" s="8">
        <v>18</v>
      </c>
      <c r="B20" s="8" t="s">
        <v>49</v>
      </c>
      <c r="C20" s="8" t="s">
        <v>63</v>
      </c>
      <c r="D20" s="8" t="str">
        <f>"z2024328"</f>
        <v>z2024328</v>
      </c>
      <c r="E20" s="8" t="str">
        <f>"黄小荣"</f>
        <v>黄小荣</v>
      </c>
      <c r="F20" s="8" t="str">
        <f>"女"</f>
        <v>女</v>
      </c>
      <c r="G20" s="9">
        <v>78.6</v>
      </c>
      <c r="H20" s="8">
        <v>18</v>
      </c>
      <c r="I20" s="11"/>
    </row>
    <row r="21" s="3" customFormat="1" ht="25" customHeight="1" spans="1:9">
      <c r="A21" s="8">
        <v>19</v>
      </c>
      <c r="B21" s="8" t="s">
        <v>49</v>
      </c>
      <c r="C21" s="8" t="s">
        <v>63</v>
      </c>
      <c r="D21" s="8" t="s">
        <v>64</v>
      </c>
      <c r="E21" s="8" t="s">
        <v>72</v>
      </c>
      <c r="F21" s="8" t="s">
        <v>14</v>
      </c>
      <c r="G21" s="9">
        <v>78.44</v>
      </c>
      <c r="H21" s="8">
        <v>19</v>
      </c>
      <c r="I21" s="11"/>
    </row>
    <row r="22" s="3" customFormat="1" ht="25" customHeight="1" spans="1:9">
      <c r="A22" s="8">
        <v>20</v>
      </c>
      <c r="B22" s="8" t="s">
        <v>49</v>
      </c>
      <c r="C22" s="8" t="s">
        <v>63</v>
      </c>
      <c r="D22" s="8" t="s">
        <v>64</v>
      </c>
      <c r="E22" s="8" t="s">
        <v>73</v>
      </c>
      <c r="F22" s="8" t="s">
        <v>17</v>
      </c>
      <c r="G22" s="9">
        <v>78.36</v>
      </c>
      <c r="H22" s="8">
        <v>20</v>
      </c>
      <c r="I22" s="11"/>
    </row>
    <row r="23" s="3" customFormat="1" ht="25" customHeight="1" spans="1:9">
      <c r="A23" s="8">
        <v>21</v>
      </c>
      <c r="B23" s="8" t="s">
        <v>49</v>
      </c>
      <c r="C23" s="8" t="s">
        <v>63</v>
      </c>
      <c r="D23" s="8" t="str">
        <f>"z2024328"</f>
        <v>z2024328</v>
      </c>
      <c r="E23" s="8" t="str">
        <f>"李瑶"</f>
        <v>李瑶</v>
      </c>
      <c r="F23" s="8" t="str">
        <f>"女"</f>
        <v>女</v>
      </c>
      <c r="G23" s="9">
        <v>78.22</v>
      </c>
      <c r="H23" s="8">
        <v>21</v>
      </c>
      <c r="I23" s="11"/>
    </row>
    <row r="24" s="3" customFormat="1" ht="25" customHeight="1" spans="1:9">
      <c r="A24" s="8">
        <v>22</v>
      </c>
      <c r="B24" s="8" t="s">
        <v>49</v>
      </c>
      <c r="C24" s="8" t="s">
        <v>63</v>
      </c>
      <c r="D24" s="8" t="s">
        <v>64</v>
      </c>
      <c r="E24" s="8" t="s">
        <v>74</v>
      </c>
      <c r="F24" s="8" t="s">
        <v>14</v>
      </c>
      <c r="G24" s="9">
        <v>78.1</v>
      </c>
      <c r="H24" s="8">
        <v>22</v>
      </c>
      <c r="I24" s="11"/>
    </row>
    <row r="25" s="3" customFormat="1" ht="25" customHeight="1" spans="1:9">
      <c r="A25" s="8">
        <v>23</v>
      </c>
      <c r="B25" s="8" t="s">
        <v>49</v>
      </c>
      <c r="C25" s="8" t="s">
        <v>63</v>
      </c>
      <c r="D25" s="8" t="s">
        <v>64</v>
      </c>
      <c r="E25" s="8" t="s">
        <v>75</v>
      </c>
      <c r="F25" s="8" t="s">
        <v>14</v>
      </c>
      <c r="G25" s="9">
        <v>77.74</v>
      </c>
      <c r="H25" s="8">
        <v>23</v>
      </c>
      <c r="I25" s="11"/>
    </row>
    <row r="26" s="3" customFormat="1" ht="25" customHeight="1" spans="1:9">
      <c r="A26" s="8">
        <v>24</v>
      </c>
      <c r="B26" s="8" t="s">
        <v>49</v>
      </c>
      <c r="C26" s="8" t="s">
        <v>63</v>
      </c>
      <c r="D26" s="8" t="str">
        <f>"z2024328"</f>
        <v>z2024328</v>
      </c>
      <c r="E26" s="8" t="str">
        <f>"毛方萍"</f>
        <v>毛方萍</v>
      </c>
      <c r="F26" s="8" t="str">
        <f>"女"</f>
        <v>女</v>
      </c>
      <c r="G26" s="9">
        <v>76.76</v>
      </c>
      <c r="H26" s="8">
        <v>24</v>
      </c>
      <c r="I26" s="11"/>
    </row>
    <row r="27" s="3" customFormat="1" ht="25" customHeight="1" spans="1:9">
      <c r="A27" s="8">
        <v>25</v>
      </c>
      <c r="B27" s="8" t="s">
        <v>49</v>
      </c>
      <c r="C27" s="8" t="s">
        <v>63</v>
      </c>
      <c r="D27" s="8" t="s">
        <v>64</v>
      </c>
      <c r="E27" s="8" t="s">
        <v>76</v>
      </c>
      <c r="F27" s="8" t="s">
        <v>14</v>
      </c>
      <c r="G27" s="9">
        <v>76.24</v>
      </c>
      <c r="H27" s="8">
        <v>25</v>
      </c>
      <c r="I27" s="11"/>
    </row>
    <row r="28" s="3" customFormat="1" ht="25" customHeight="1" spans="1:9">
      <c r="A28" s="8">
        <v>26</v>
      </c>
      <c r="B28" s="8" t="s">
        <v>49</v>
      </c>
      <c r="C28" s="8" t="s">
        <v>63</v>
      </c>
      <c r="D28" s="8" t="str">
        <f>"z2024328"</f>
        <v>z2024328</v>
      </c>
      <c r="E28" s="8" t="str">
        <f>"吕青"</f>
        <v>吕青</v>
      </c>
      <c r="F28" s="8" t="str">
        <f>"女"</f>
        <v>女</v>
      </c>
      <c r="G28" s="9">
        <v>76.22</v>
      </c>
      <c r="H28" s="8">
        <v>26</v>
      </c>
      <c r="I28" s="11"/>
    </row>
    <row r="29" s="3" customFormat="1" ht="25" customHeight="1" spans="1:9">
      <c r="A29" s="8">
        <v>27</v>
      </c>
      <c r="B29" s="8" t="s">
        <v>49</v>
      </c>
      <c r="C29" s="8" t="s">
        <v>63</v>
      </c>
      <c r="D29" s="8" t="s">
        <v>64</v>
      </c>
      <c r="E29" s="8" t="s">
        <v>77</v>
      </c>
      <c r="F29" s="8" t="s">
        <v>14</v>
      </c>
      <c r="G29" s="9" t="s">
        <v>20</v>
      </c>
      <c r="H29" s="8"/>
      <c r="I29" s="9" t="s">
        <v>20</v>
      </c>
    </row>
    <row r="30" s="3" customFormat="1" ht="25" customHeight="1" spans="1:9">
      <c r="A30" s="8">
        <v>28</v>
      </c>
      <c r="B30" s="8" t="s">
        <v>49</v>
      </c>
      <c r="C30" s="8" t="s">
        <v>63</v>
      </c>
      <c r="D30" s="8" t="s">
        <v>64</v>
      </c>
      <c r="E30" s="8" t="s">
        <v>78</v>
      </c>
      <c r="F30" s="8" t="s">
        <v>14</v>
      </c>
      <c r="G30" s="9" t="s">
        <v>20</v>
      </c>
      <c r="H30" s="8"/>
      <c r="I30" s="9" t="s">
        <v>20</v>
      </c>
    </row>
    <row r="31" s="3" customFormat="1" ht="25" customHeight="1" spans="1:9">
      <c r="A31" s="8">
        <v>29</v>
      </c>
      <c r="B31" s="8" t="s">
        <v>49</v>
      </c>
      <c r="C31" s="8" t="s">
        <v>63</v>
      </c>
      <c r="D31" s="8" t="s">
        <v>64</v>
      </c>
      <c r="E31" s="8" t="s">
        <v>79</v>
      </c>
      <c r="F31" s="8" t="s">
        <v>14</v>
      </c>
      <c r="G31" s="9" t="s">
        <v>20</v>
      </c>
      <c r="H31" s="8"/>
      <c r="I31" s="9" t="s">
        <v>20</v>
      </c>
    </row>
    <row r="32" s="3" customFormat="1" ht="25" customHeight="1" spans="1:9">
      <c r="A32" s="8">
        <v>30</v>
      </c>
      <c r="B32" s="8" t="s">
        <v>49</v>
      </c>
      <c r="C32" s="8" t="s">
        <v>63</v>
      </c>
      <c r="D32" s="8" t="str">
        <f>"z2024328"</f>
        <v>z2024328</v>
      </c>
      <c r="E32" s="8" t="str">
        <f>"熊佳玉"</f>
        <v>熊佳玉</v>
      </c>
      <c r="F32" s="8" t="str">
        <f>"女"</f>
        <v>女</v>
      </c>
      <c r="G32" s="9" t="s">
        <v>20</v>
      </c>
      <c r="H32" s="8"/>
      <c r="I32" s="9" t="s">
        <v>20</v>
      </c>
    </row>
    <row r="33" ht="27" customHeight="1"/>
  </sheetData>
  <sortState ref="B3:K32">
    <sortCondition ref="G3:G32" descending="1"/>
  </sortState>
  <mergeCells count="1">
    <mergeCell ref="A1:I1"/>
  </mergeCells>
  <pageMargins left="0.751388888888889" right="0.751388888888889" top="1" bottom="1" header="0.5" footer="0.5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I24"/>
  <sheetViews>
    <sheetView workbookViewId="0">
      <selection activeCell="M9" sqref="M9"/>
    </sheetView>
  </sheetViews>
  <sheetFormatPr defaultColWidth="9" defaultRowHeight="13.5"/>
  <cols>
    <col min="1" max="1" width="5" style="4" customWidth="1"/>
    <col min="2" max="3" width="20.875" style="4" customWidth="1"/>
    <col min="4" max="4" width="10.875" style="4" customWidth="1"/>
    <col min="5" max="5" width="9" style="4"/>
    <col min="6" max="6" width="6.375" style="4" customWidth="1"/>
    <col min="7" max="7" width="10.5" style="14" customWidth="1"/>
    <col min="8" max="8" width="8.625" style="4" customWidth="1"/>
    <col min="9" max="9" width="5.5" style="4" customWidth="1"/>
  </cols>
  <sheetData>
    <row r="1" s="1" customFormat="1" ht="27" customHeight="1" spans="1:9">
      <c r="A1" s="5" t="s">
        <v>80</v>
      </c>
      <c r="B1" s="5"/>
      <c r="C1" s="5"/>
      <c r="D1" s="5"/>
      <c r="E1" s="5"/>
      <c r="F1" s="5"/>
      <c r="G1" s="15"/>
      <c r="H1" s="5"/>
      <c r="I1" s="5"/>
    </row>
    <row r="2" s="2" customFormat="1" ht="25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16" t="s">
        <v>7</v>
      </c>
      <c r="H2" s="6" t="s">
        <v>8</v>
      </c>
      <c r="I2" s="6" t="s">
        <v>9</v>
      </c>
    </row>
    <row r="3" s="3" customFormat="1" ht="25" customHeight="1" spans="1:9">
      <c r="A3" s="8">
        <v>1</v>
      </c>
      <c r="B3" s="8" t="s">
        <v>49</v>
      </c>
      <c r="C3" s="8" t="s">
        <v>81</v>
      </c>
      <c r="D3" s="8" t="str">
        <f t="shared" ref="D3:D10" si="0">"z2024331"</f>
        <v>z2024331</v>
      </c>
      <c r="E3" s="8" t="str">
        <f>"李琼英"</f>
        <v>李琼英</v>
      </c>
      <c r="F3" s="8" t="str">
        <f>"女"</f>
        <v>女</v>
      </c>
      <c r="G3" s="9">
        <v>93.4</v>
      </c>
      <c r="H3" s="8">
        <v>1</v>
      </c>
      <c r="I3" s="11"/>
    </row>
    <row r="4" s="3" customFormat="1" ht="25" customHeight="1" spans="1:9">
      <c r="A4" s="8">
        <v>2</v>
      </c>
      <c r="B4" s="8" t="s">
        <v>49</v>
      </c>
      <c r="C4" s="8" t="s">
        <v>81</v>
      </c>
      <c r="D4" s="8" t="str">
        <f t="shared" si="0"/>
        <v>z2024331</v>
      </c>
      <c r="E4" s="8" t="str">
        <f>"冉晓凤"</f>
        <v>冉晓凤</v>
      </c>
      <c r="F4" s="8" t="str">
        <f>"女"</f>
        <v>女</v>
      </c>
      <c r="G4" s="9">
        <v>83.12</v>
      </c>
      <c r="H4" s="8">
        <v>2</v>
      </c>
      <c r="I4" s="11"/>
    </row>
    <row r="5" s="3" customFormat="1" ht="25" customHeight="1" spans="1:9">
      <c r="A5" s="8">
        <v>3</v>
      </c>
      <c r="B5" s="8" t="s">
        <v>49</v>
      </c>
      <c r="C5" s="8" t="s">
        <v>81</v>
      </c>
      <c r="D5" s="8" t="str">
        <f t="shared" si="0"/>
        <v>z2024331</v>
      </c>
      <c r="E5" s="8" t="str">
        <f>"周艳群"</f>
        <v>周艳群</v>
      </c>
      <c r="F5" s="8" t="str">
        <f>"女"</f>
        <v>女</v>
      </c>
      <c r="G5" s="9">
        <v>77</v>
      </c>
      <c r="H5" s="8">
        <v>3</v>
      </c>
      <c r="I5" s="11"/>
    </row>
    <row r="6" s="3" customFormat="1" ht="25" customHeight="1" spans="1:9">
      <c r="A6" s="8">
        <v>4</v>
      </c>
      <c r="B6" s="8" t="s">
        <v>49</v>
      </c>
      <c r="C6" s="8" t="s">
        <v>81</v>
      </c>
      <c r="D6" s="8" t="str">
        <f t="shared" si="0"/>
        <v>z2024331</v>
      </c>
      <c r="E6" s="8" t="str">
        <f>"龙丽萍"</f>
        <v>龙丽萍</v>
      </c>
      <c r="F6" s="8" t="str">
        <f>"女"</f>
        <v>女</v>
      </c>
      <c r="G6" s="9">
        <v>72.92</v>
      </c>
      <c r="H6" s="8">
        <v>4</v>
      </c>
      <c r="I6" s="11"/>
    </row>
    <row r="7" s="3" customFormat="1" ht="25" customHeight="1" spans="1:9">
      <c r="A7" s="8">
        <v>5</v>
      </c>
      <c r="B7" s="8" t="s">
        <v>49</v>
      </c>
      <c r="C7" s="8" t="s">
        <v>81</v>
      </c>
      <c r="D7" s="8" t="str">
        <f t="shared" si="0"/>
        <v>z2024331</v>
      </c>
      <c r="E7" s="8" t="str">
        <f>"梁月龙"</f>
        <v>梁月龙</v>
      </c>
      <c r="F7" s="8" t="str">
        <f>"男"</f>
        <v>男</v>
      </c>
      <c r="G7" s="9">
        <v>66.76</v>
      </c>
      <c r="H7" s="8">
        <v>5</v>
      </c>
      <c r="I7" s="11"/>
    </row>
    <row r="8" s="3" customFormat="1" ht="25" customHeight="1" spans="1:9">
      <c r="A8" s="8">
        <v>6</v>
      </c>
      <c r="B8" s="8" t="s">
        <v>49</v>
      </c>
      <c r="C8" s="8" t="s">
        <v>81</v>
      </c>
      <c r="D8" s="8" t="str">
        <f t="shared" si="0"/>
        <v>z2024331</v>
      </c>
      <c r="E8" s="8" t="str">
        <f>"刘奥"</f>
        <v>刘奥</v>
      </c>
      <c r="F8" s="8" t="str">
        <f>"男"</f>
        <v>男</v>
      </c>
      <c r="G8" s="9">
        <v>64.08</v>
      </c>
      <c r="H8" s="8">
        <v>6</v>
      </c>
      <c r="I8" s="11"/>
    </row>
    <row r="9" s="3" customFormat="1" ht="25" customHeight="1" spans="1:9">
      <c r="A9" s="8">
        <v>7</v>
      </c>
      <c r="B9" s="8" t="s">
        <v>49</v>
      </c>
      <c r="C9" s="8" t="s">
        <v>81</v>
      </c>
      <c r="D9" s="8" t="str">
        <f t="shared" si="0"/>
        <v>z2024331</v>
      </c>
      <c r="E9" s="8" t="str">
        <f>"田玉珍"</f>
        <v>田玉珍</v>
      </c>
      <c r="F9" s="8" t="str">
        <f>"女"</f>
        <v>女</v>
      </c>
      <c r="G9" s="9">
        <v>63.4</v>
      </c>
      <c r="H9" s="8">
        <v>7</v>
      </c>
      <c r="I9" s="11"/>
    </row>
    <row r="10" s="3" customFormat="1" ht="25" customHeight="1" spans="1:9">
      <c r="A10" s="8">
        <v>8</v>
      </c>
      <c r="B10" s="8" t="s">
        <v>49</v>
      </c>
      <c r="C10" s="8" t="s">
        <v>81</v>
      </c>
      <c r="D10" s="8" t="str">
        <f t="shared" si="0"/>
        <v>z2024331</v>
      </c>
      <c r="E10" s="8" t="str">
        <f>"刘敏"</f>
        <v>刘敏</v>
      </c>
      <c r="F10" s="8" t="str">
        <f>"女"</f>
        <v>女</v>
      </c>
      <c r="G10" s="9">
        <v>60.84</v>
      </c>
      <c r="H10" s="8">
        <v>8</v>
      </c>
      <c r="I10" s="11"/>
    </row>
    <row r="11" s="3" customFormat="1" ht="25" customHeight="1" spans="1:9">
      <c r="A11" s="8">
        <v>9</v>
      </c>
      <c r="B11" s="8" t="s">
        <v>49</v>
      </c>
      <c r="C11" s="8" t="s">
        <v>81</v>
      </c>
      <c r="D11" s="8" t="s">
        <v>82</v>
      </c>
      <c r="E11" s="8" t="s">
        <v>83</v>
      </c>
      <c r="F11" s="8" t="s">
        <v>17</v>
      </c>
      <c r="G11" s="9">
        <v>60.16</v>
      </c>
      <c r="H11" s="8">
        <v>9</v>
      </c>
      <c r="I11" s="11"/>
    </row>
    <row r="12" s="3" customFormat="1" ht="25" customHeight="1" spans="1:9">
      <c r="A12" s="8">
        <v>10</v>
      </c>
      <c r="B12" s="8" t="s">
        <v>49</v>
      </c>
      <c r="C12" s="8" t="s">
        <v>81</v>
      </c>
      <c r="D12" s="8" t="str">
        <f>"z2024331"</f>
        <v>z2024331</v>
      </c>
      <c r="E12" s="8" t="str">
        <f>"瞿瀚"</f>
        <v>瞿瀚</v>
      </c>
      <c r="F12" s="8" t="str">
        <f>"男"</f>
        <v>男</v>
      </c>
      <c r="G12" s="9">
        <v>59.72</v>
      </c>
      <c r="H12" s="8">
        <v>10</v>
      </c>
      <c r="I12" s="11"/>
    </row>
    <row r="13" s="3" customFormat="1" ht="25" customHeight="1" spans="1:9">
      <c r="A13" s="8">
        <v>11</v>
      </c>
      <c r="B13" s="8" t="s">
        <v>49</v>
      </c>
      <c r="C13" s="8" t="s">
        <v>81</v>
      </c>
      <c r="D13" s="8" t="s">
        <v>82</v>
      </c>
      <c r="E13" s="8" t="s">
        <v>84</v>
      </c>
      <c r="F13" s="8" t="s">
        <v>17</v>
      </c>
      <c r="G13" s="9">
        <v>58.84</v>
      </c>
      <c r="H13" s="8">
        <v>11</v>
      </c>
      <c r="I13" s="11"/>
    </row>
    <row r="14" s="3" customFormat="1" ht="25" customHeight="1" spans="1:9">
      <c r="A14" s="8">
        <v>12</v>
      </c>
      <c r="B14" s="8" t="s">
        <v>49</v>
      </c>
      <c r="C14" s="8" t="s">
        <v>81</v>
      </c>
      <c r="D14" s="8" t="str">
        <f>"z2024331"</f>
        <v>z2024331</v>
      </c>
      <c r="E14" s="8" t="str">
        <f>"彭建也"</f>
        <v>彭建也</v>
      </c>
      <c r="F14" s="8" t="str">
        <f>"男"</f>
        <v>男</v>
      </c>
      <c r="G14" s="9">
        <v>47.44</v>
      </c>
      <c r="H14" s="8">
        <v>12</v>
      </c>
      <c r="I14" s="11"/>
    </row>
    <row r="15" s="3" customFormat="1" ht="25" customHeight="1" spans="1:9">
      <c r="A15" s="8">
        <v>13</v>
      </c>
      <c r="B15" s="8" t="s">
        <v>49</v>
      </c>
      <c r="C15" s="8" t="s">
        <v>81</v>
      </c>
      <c r="D15" s="8" t="s">
        <v>82</v>
      </c>
      <c r="E15" s="8" t="s">
        <v>85</v>
      </c>
      <c r="F15" s="8" t="s">
        <v>14</v>
      </c>
      <c r="G15" s="9">
        <v>20.4</v>
      </c>
      <c r="H15" s="8">
        <v>13</v>
      </c>
      <c r="I15" s="11"/>
    </row>
    <row r="16" s="3" customFormat="1" ht="25" customHeight="1" spans="1:9">
      <c r="A16" s="8">
        <v>14</v>
      </c>
      <c r="B16" s="8" t="s">
        <v>49</v>
      </c>
      <c r="C16" s="8" t="s">
        <v>81</v>
      </c>
      <c r="D16" s="8" t="str">
        <f>"z2024331"</f>
        <v>z2024331</v>
      </c>
      <c r="E16" s="8" t="str">
        <f>"李晓"</f>
        <v>李晓</v>
      </c>
      <c r="F16" s="8" t="str">
        <f>"女"</f>
        <v>女</v>
      </c>
      <c r="G16" s="9" t="s">
        <v>20</v>
      </c>
      <c r="H16" s="8"/>
      <c r="I16" s="9" t="s">
        <v>20</v>
      </c>
    </row>
    <row r="17" s="3" customFormat="1" ht="25" customHeight="1" spans="1:9">
      <c r="A17" s="8">
        <v>15</v>
      </c>
      <c r="B17" s="8" t="s">
        <v>49</v>
      </c>
      <c r="C17" s="8" t="s">
        <v>81</v>
      </c>
      <c r="D17" s="8" t="str">
        <f>"z2024331"</f>
        <v>z2024331</v>
      </c>
      <c r="E17" s="8" t="str">
        <f>"成国栋"</f>
        <v>成国栋</v>
      </c>
      <c r="F17" s="8" t="str">
        <f t="shared" ref="F17:F21" si="1">"男"</f>
        <v>男</v>
      </c>
      <c r="G17" s="9" t="s">
        <v>20</v>
      </c>
      <c r="H17" s="8"/>
      <c r="I17" s="9" t="s">
        <v>20</v>
      </c>
    </row>
    <row r="18" s="3" customFormat="1" ht="25" customHeight="1" spans="1:9">
      <c r="A18" s="8">
        <v>16</v>
      </c>
      <c r="B18" s="8" t="s">
        <v>49</v>
      </c>
      <c r="C18" s="8" t="s">
        <v>86</v>
      </c>
      <c r="D18" s="8" t="str">
        <f t="shared" ref="D18:D23" si="2">"z2024337"</f>
        <v>z2024337</v>
      </c>
      <c r="E18" s="8" t="str">
        <f>"胡濛"</f>
        <v>胡濛</v>
      </c>
      <c r="F18" s="8" t="str">
        <f>"女"</f>
        <v>女</v>
      </c>
      <c r="G18" s="9">
        <v>83.92</v>
      </c>
      <c r="H18" s="8">
        <v>1</v>
      </c>
      <c r="I18" s="11"/>
    </row>
    <row r="19" s="3" customFormat="1" ht="25" customHeight="1" spans="1:9">
      <c r="A19" s="8">
        <v>17</v>
      </c>
      <c r="B19" s="8" t="s">
        <v>49</v>
      </c>
      <c r="C19" s="8" t="s">
        <v>86</v>
      </c>
      <c r="D19" s="8" t="str">
        <f t="shared" si="2"/>
        <v>z2024337</v>
      </c>
      <c r="E19" s="8" t="str">
        <f>"宋明杨"</f>
        <v>宋明杨</v>
      </c>
      <c r="F19" s="8" t="str">
        <f>"男"</f>
        <v>男</v>
      </c>
      <c r="G19" s="9">
        <v>80.44</v>
      </c>
      <c r="H19" s="8">
        <v>2</v>
      </c>
      <c r="I19" s="11"/>
    </row>
    <row r="20" s="3" customFormat="1" ht="25" customHeight="1" spans="1:9">
      <c r="A20" s="8">
        <v>18</v>
      </c>
      <c r="B20" s="8" t="s">
        <v>49</v>
      </c>
      <c r="C20" s="8" t="s">
        <v>86</v>
      </c>
      <c r="D20" s="8" t="str">
        <f t="shared" si="2"/>
        <v>z2024337</v>
      </c>
      <c r="E20" s="8" t="str">
        <f>"李鸿升"</f>
        <v>李鸿升</v>
      </c>
      <c r="F20" s="8" t="str">
        <f t="shared" si="1"/>
        <v>男</v>
      </c>
      <c r="G20" s="9">
        <v>79.84</v>
      </c>
      <c r="H20" s="8">
        <v>3</v>
      </c>
      <c r="I20" s="11"/>
    </row>
    <row r="21" s="3" customFormat="1" ht="25" customHeight="1" spans="1:9">
      <c r="A21" s="8">
        <v>19</v>
      </c>
      <c r="B21" s="8" t="s">
        <v>49</v>
      </c>
      <c r="C21" s="8" t="s">
        <v>86</v>
      </c>
      <c r="D21" s="8" t="str">
        <f t="shared" si="2"/>
        <v>z2024337</v>
      </c>
      <c r="E21" s="8" t="str">
        <f>"张浩然"</f>
        <v>张浩然</v>
      </c>
      <c r="F21" s="8" t="str">
        <f t="shared" si="1"/>
        <v>男</v>
      </c>
      <c r="G21" s="9">
        <v>79.84</v>
      </c>
      <c r="H21" s="8">
        <v>3</v>
      </c>
      <c r="I21" s="11"/>
    </row>
    <row r="22" s="3" customFormat="1" ht="25" customHeight="1" spans="1:9">
      <c r="A22" s="8">
        <v>20</v>
      </c>
      <c r="B22" s="8" t="s">
        <v>49</v>
      </c>
      <c r="C22" s="8" t="s">
        <v>86</v>
      </c>
      <c r="D22" s="8" t="str">
        <f t="shared" si="2"/>
        <v>z2024337</v>
      </c>
      <c r="E22" s="8" t="str">
        <f>"黄国蓉"</f>
        <v>黄国蓉</v>
      </c>
      <c r="F22" s="8" t="str">
        <f>"女"</f>
        <v>女</v>
      </c>
      <c r="G22" s="9">
        <v>75.84</v>
      </c>
      <c r="H22" s="8">
        <v>5</v>
      </c>
      <c r="I22" s="11"/>
    </row>
    <row r="23" s="3" customFormat="1" ht="25" customHeight="1" spans="1:9">
      <c r="A23" s="8">
        <v>21</v>
      </c>
      <c r="B23" s="8" t="s">
        <v>49</v>
      </c>
      <c r="C23" s="8" t="s">
        <v>86</v>
      </c>
      <c r="D23" s="8" t="str">
        <f t="shared" si="2"/>
        <v>z2024337</v>
      </c>
      <c r="E23" s="8" t="str">
        <f>"秦明莉"</f>
        <v>秦明莉</v>
      </c>
      <c r="F23" s="8" t="str">
        <f>"女"</f>
        <v>女</v>
      </c>
      <c r="G23" s="9">
        <v>68.72</v>
      </c>
      <c r="H23" s="8">
        <v>6</v>
      </c>
      <c r="I23" s="11"/>
    </row>
    <row r="24" ht="27" customHeight="1"/>
  </sheetData>
  <sortState ref="A3:K17">
    <sortCondition ref="G3:G17" descending="1"/>
  </sortState>
  <mergeCells count="1">
    <mergeCell ref="A1:I1"/>
  </mergeCells>
  <pageMargins left="0.751388888888889" right="0.751388888888889" top="1" bottom="1" header="0.5" footer="0.5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I19"/>
  <sheetViews>
    <sheetView workbookViewId="0">
      <selection activeCell="L13" sqref="L13"/>
    </sheetView>
  </sheetViews>
  <sheetFormatPr defaultColWidth="9" defaultRowHeight="13.5"/>
  <cols>
    <col min="1" max="1" width="5" style="4" customWidth="1"/>
    <col min="2" max="3" width="20.875" style="4" customWidth="1"/>
    <col min="4" max="4" width="10.875" style="4" customWidth="1"/>
    <col min="5" max="5" width="9" style="4"/>
    <col min="6" max="6" width="6.375" style="4" customWidth="1"/>
    <col min="7" max="7" width="10.5" style="4" customWidth="1"/>
    <col min="8" max="8" width="8.625" style="4" customWidth="1"/>
    <col min="9" max="9" width="5.5" style="4" customWidth="1"/>
    <col min="10" max="16384" width="9" style="4"/>
  </cols>
  <sheetData>
    <row r="1" s="1" customFormat="1" ht="27" customHeight="1" spans="1:9">
      <c r="A1" s="5" t="s">
        <v>87</v>
      </c>
      <c r="B1" s="5"/>
      <c r="C1" s="5"/>
      <c r="D1" s="5"/>
      <c r="E1" s="5"/>
      <c r="F1" s="5"/>
      <c r="G1" s="5"/>
      <c r="H1" s="5"/>
      <c r="I1" s="5"/>
    </row>
    <row r="2" s="2" customFormat="1" ht="19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6" t="s">
        <v>9</v>
      </c>
    </row>
    <row r="3" s="3" customFormat="1" ht="25" customHeight="1" spans="1:9">
      <c r="A3" s="8">
        <v>1</v>
      </c>
      <c r="B3" s="8" t="s">
        <v>49</v>
      </c>
      <c r="C3" s="8" t="s">
        <v>88</v>
      </c>
      <c r="D3" s="8" t="str">
        <f>"z2024332"</f>
        <v>z2024332</v>
      </c>
      <c r="E3" s="8" t="str">
        <f>"董青国"</f>
        <v>董青国</v>
      </c>
      <c r="F3" s="8" t="str">
        <f>"男"</f>
        <v>男</v>
      </c>
      <c r="G3" s="9">
        <v>80.4</v>
      </c>
      <c r="H3" s="8">
        <v>1</v>
      </c>
      <c r="I3" s="11"/>
    </row>
    <row r="4" s="3" customFormat="1" ht="25" customHeight="1" spans="1:9">
      <c r="A4" s="8">
        <v>2</v>
      </c>
      <c r="B4" s="8" t="s">
        <v>49</v>
      </c>
      <c r="C4" s="8" t="s">
        <v>88</v>
      </c>
      <c r="D4" s="8" t="str">
        <f>"z2024332"</f>
        <v>z2024332</v>
      </c>
      <c r="E4" s="8" t="str">
        <f>"吴朋林"</f>
        <v>吴朋林</v>
      </c>
      <c r="F4" s="8" t="str">
        <f>"男"</f>
        <v>男</v>
      </c>
      <c r="G4" s="9">
        <v>78.8</v>
      </c>
      <c r="H4" s="8">
        <v>2</v>
      </c>
      <c r="I4" s="11"/>
    </row>
    <row r="5" s="3" customFormat="1" ht="25" customHeight="1" spans="1:9">
      <c r="A5" s="8">
        <v>3</v>
      </c>
      <c r="B5" s="8" t="s">
        <v>49</v>
      </c>
      <c r="C5" s="8" t="s">
        <v>88</v>
      </c>
      <c r="D5" s="8" t="str">
        <f>"z2024332"</f>
        <v>z2024332</v>
      </c>
      <c r="E5" s="8" t="str">
        <f>"许磊"</f>
        <v>许磊</v>
      </c>
      <c r="F5" s="8" t="str">
        <f>"男"</f>
        <v>男</v>
      </c>
      <c r="G5" s="9">
        <v>75.62</v>
      </c>
      <c r="H5" s="8">
        <v>3</v>
      </c>
      <c r="I5" s="11"/>
    </row>
    <row r="6" s="3" customFormat="1" ht="25" customHeight="1" spans="1:9">
      <c r="A6" s="8">
        <v>4</v>
      </c>
      <c r="B6" s="8" t="s">
        <v>49</v>
      </c>
      <c r="C6" s="8" t="s">
        <v>88</v>
      </c>
      <c r="D6" s="8" t="s">
        <v>89</v>
      </c>
      <c r="E6" s="8" t="s">
        <v>90</v>
      </c>
      <c r="F6" s="8" t="s">
        <v>17</v>
      </c>
      <c r="G6" s="9">
        <v>72.52</v>
      </c>
      <c r="H6" s="8">
        <v>4</v>
      </c>
      <c r="I6" s="11"/>
    </row>
    <row r="7" s="3" customFormat="1" ht="25" customHeight="1" spans="1:9">
      <c r="A7" s="8">
        <v>5</v>
      </c>
      <c r="B7" s="8" t="s">
        <v>49</v>
      </c>
      <c r="C7" s="8" t="s">
        <v>88</v>
      </c>
      <c r="D7" s="8" t="str">
        <f>"z2024332"</f>
        <v>z2024332</v>
      </c>
      <c r="E7" s="8" t="str">
        <f>"曾湖森"</f>
        <v>曾湖森</v>
      </c>
      <c r="F7" s="8" t="str">
        <f>"男"</f>
        <v>男</v>
      </c>
      <c r="G7" s="9">
        <v>70</v>
      </c>
      <c r="H7" s="8">
        <v>5</v>
      </c>
      <c r="I7" s="11"/>
    </row>
    <row r="8" s="3" customFormat="1" ht="25" customHeight="1" spans="1:9">
      <c r="A8" s="8">
        <v>6</v>
      </c>
      <c r="B8" s="8" t="s">
        <v>49</v>
      </c>
      <c r="C8" s="8" t="s">
        <v>88</v>
      </c>
      <c r="D8" s="8" t="str">
        <f>"z2024332"</f>
        <v>z2024332</v>
      </c>
      <c r="E8" s="8" t="str">
        <f>"王世威"</f>
        <v>王世威</v>
      </c>
      <c r="F8" s="8" t="str">
        <f>"男"</f>
        <v>男</v>
      </c>
      <c r="G8" s="9">
        <v>67.12</v>
      </c>
      <c r="H8" s="8">
        <v>6</v>
      </c>
      <c r="I8" s="11"/>
    </row>
    <row r="9" s="3" customFormat="1" ht="25" customHeight="1" spans="1:9">
      <c r="A9" s="8">
        <v>7</v>
      </c>
      <c r="B9" s="8" t="s">
        <v>49</v>
      </c>
      <c r="C9" s="8" t="s">
        <v>88</v>
      </c>
      <c r="D9" s="8" t="str">
        <f>"z2024332"</f>
        <v>z2024332</v>
      </c>
      <c r="E9" s="8" t="str">
        <f>"吴亚圣"</f>
        <v>吴亚圣</v>
      </c>
      <c r="F9" s="8" t="str">
        <f>"男"</f>
        <v>男</v>
      </c>
      <c r="G9" s="9">
        <v>65.48</v>
      </c>
      <c r="H9" s="8">
        <v>7</v>
      </c>
      <c r="I9" s="11"/>
    </row>
    <row r="10" s="3" customFormat="1" ht="25" customHeight="1" spans="1:9">
      <c r="A10" s="8">
        <v>8</v>
      </c>
      <c r="B10" s="8" t="s">
        <v>49</v>
      </c>
      <c r="C10" s="8" t="s">
        <v>91</v>
      </c>
      <c r="D10" s="8" t="str">
        <f>"z2024333"</f>
        <v>z2024333</v>
      </c>
      <c r="E10" s="8" t="str">
        <f>"黄言"</f>
        <v>黄言</v>
      </c>
      <c r="F10" s="8" t="str">
        <f>"女"</f>
        <v>女</v>
      </c>
      <c r="G10" s="9">
        <v>83.8</v>
      </c>
      <c r="H10" s="8">
        <v>1</v>
      </c>
      <c r="I10" s="11"/>
    </row>
    <row r="11" s="3" customFormat="1" ht="25" customHeight="1" spans="1:9">
      <c r="A11" s="8">
        <v>9</v>
      </c>
      <c r="B11" s="8" t="s">
        <v>49</v>
      </c>
      <c r="C11" s="8" t="s">
        <v>91</v>
      </c>
      <c r="D11" s="8" t="str">
        <f>"z2024333"</f>
        <v>z2024333</v>
      </c>
      <c r="E11" s="8" t="str">
        <f>"向雪梅"</f>
        <v>向雪梅</v>
      </c>
      <c r="F11" s="8" t="str">
        <f>"女"</f>
        <v>女</v>
      </c>
      <c r="G11" s="9">
        <v>71.24</v>
      </c>
      <c r="H11" s="8">
        <v>2</v>
      </c>
      <c r="I11" s="11"/>
    </row>
    <row r="12" s="3" customFormat="1" ht="25" customHeight="1" spans="1:9">
      <c r="A12" s="8">
        <v>10</v>
      </c>
      <c r="B12" s="8" t="s">
        <v>49</v>
      </c>
      <c r="C12" s="8" t="s">
        <v>91</v>
      </c>
      <c r="D12" s="8" t="s">
        <v>92</v>
      </c>
      <c r="E12" s="8" t="s">
        <v>93</v>
      </c>
      <c r="F12" s="8" t="s">
        <v>17</v>
      </c>
      <c r="G12" s="9">
        <v>65.48</v>
      </c>
      <c r="H12" s="8">
        <v>3</v>
      </c>
      <c r="I12" s="11"/>
    </row>
    <row r="13" s="3" customFormat="1" ht="25" customHeight="1" spans="1:9">
      <c r="A13" s="8">
        <v>11</v>
      </c>
      <c r="B13" s="8" t="s">
        <v>49</v>
      </c>
      <c r="C13" s="8" t="s">
        <v>91</v>
      </c>
      <c r="D13" s="8" t="s">
        <v>92</v>
      </c>
      <c r="E13" s="8" t="s">
        <v>94</v>
      </c>
      <c r="F13" s="8" t="s">
        <v>17</v>
      </c>
      <c r="G13" s="9">
        <v>63.2</v>
      </c>
      <c r="H13" s="8">
        <v>4</v>
      </c>
      <c r="I13" s="11"/>
    </row>
    <row r="14" s="3" customFormat="1" ht="25" customHeight="1" spans="1:9">
      <c r="A14" s="8">
        <v>12</v>
      </c>
      <c r="B14" s="8" t="s">
        <v>49</v>
      </c>
      <c r="C14" s="8" t="s">
        <v>91</v>
      </c>
      <c r="D14" s="8" t="str">
        <f>"z2024333"</f>
        <v>z2024333</v>
      </c>
      <c r="E14" s="8" t="str">
        <f>"欧中熊"</f>
        <v>欧中熊</v>
      </c>
      <c r="F14" s="8" t="str">
        <f>"男"</f>
        <v>男</v>
      </c>
      <c r="G14" s="9">
        <v>52.72</v>
      </c>
      <c r="H14" s="8">
        <v>5</v>
      </c>
      <c r="I14" s="11"/>
    </row>
    <row r="15" s="3" customFormat="1" ht="25" customHeight="1" spans="1:9">
      <c r="A15" s="8">
        <v>13</v>
      </c>
      <c r="B15" s="8" t="s">
        <v>49</v>
      </c>
      <c r="C15" s="8" t="s">
        <v>91</v>
      </c>
      <c r="D15" s="8" t="s">
        <v>92</v>
      </c>
      <c r="E15" s="8" t="s">
        <v>95</v>
      </c>
      <c r="F15" s="8" t="s">
        <v>17</v>
      </c>
      <c r="G15" s="9">
        <v>47.92</v>
      </c>
      <c r="H15" s="8">
        <v>6</v>
      </c>
      <c r="I15" s="11"/>
    </row>
    <row r="16" s="3" customFormat="1" ht="25" customHeight="1" spans="1:9">
      <c r="A16" s="8">
        <v>14</v>
      </c>
      <c r="B16" s="8" t="s">
        <v>49</v>
      </c>
      <c r="C16" s="8" t="s">
        <v>91</v>
      </c>
      <c r="D16" s="8" t="str">
        <f>"z2024333"</f>
        <v>z2024333</v>
      </c>
      <c r="E16" s="8" t="str">
        <f>"王新建"</f>
        <v>王新建</v>
      </c>
      <c r="F16" s="8" t="str">
        <f>"男"</f>
        <v>男</v>
      </c>
      <c r="G16" s="9">
        <v>40.04</v>
      </c>
      <c r="H16" s="8">
        <v>7</v>
      </c>
      <c r="I16" s="11"/>
    </row>
    <row r="17" s="3" customFormat="1" ht="25" customHeight="1" spans="1:9">
      <c r="A17" s="8">
        <v>15</v>
      </c>
      <c r="B17" s="8" t="s">
        <v>49</v>
      </c>
      <c r="C17" s="8" t="s">
        <v>91</v>
      </c>
      <c r="D17" s="8" t="s">
        <v>92</v>
      </c>
      <c r="E17" s="8" t="s">
        <v>96</v>
      </c>
      <c r="F17" s="8" t="s">
        <v>17</v>
      </c>
      <c r="G17" s="9">
        <v>8.88</v>
      </c>
      <c r="H17" s="8">
        <v>8</v>
      </c>
      <c r="I17" s="11"/>
    </row>
    <row r="18" s="3" customFormat="1" ht="25" customHeight="1" spans="1:8">
      <c r="A18" s="12"/>
      <c r="B18" s="12"/>
      <c r="C18" s="12"/>
      <c r="D18" s="12"/>
      <c r="E18" s="12"/>
      <c r="F18" s="12"/>
      <c r="G18" s="13"/>
      <c r="H18" s="12"/>
    </row>
    <row r="19" spans="1:9">
      <c r="A19"/>
      <c r="B19"/>
      <c r="C19"/>
      <c r="D19"/>
      <c r="E19"/>
      <c r="F19"/>
      <c r="G19"/>
      <c r="H19"/>
      <c r="I19"/>
    </row>
  </sheetData>
  <sortState ref="B10:K17">
    <sortCondition ref="G10:G17" descending="1"/>
  </sortState>
  <mergeCells count="1">
    <mergeCell ref="A1:I1"/>
  </mergeCells>
  <pageMargins left="0.75" right="0.75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K22"/>
  <sheetViews>
    <sheetView topLeftCell="B1" workbookViewId="0">
      <selection activeCell="M5" sqref="M5"/>
    </sheetView>
  </sheetViews>
  <sheetFormatPr defaultColWidth="9" defaultRowHeight="13.5"/>
  <cols>
    <col min="1" max="1" width="5" style="4" customWidth="1"/>
    <col min="2" max="3" width="20.875" style="4" customWidth="1"/>
    <col min="4" max="4" width="10.875" style="4" customWidth="1"/>
    <col min="5" max="5" width="9" style="4"/>
    <col min="6" max="6" width="6.375" style="4" customWidth="1"/>
    <col min="7" max="8" width="10.5" style="4" customWidth="1"/>
    <col min="9" max="9" width="14.6333333333333" style="4" customWidth="1"/>
    <col min="10" max="10" width="8.625" style="4" customWidth="1"/>
    <col min="11" max="11" width="8.54166666666667" style="4" customWidth="1"/>
    <col min="12" max="16384" width="9" style="4"/>
  </cols>
  <sheetData>
    <row r="1" s="1" customFormat="1" ht="27" customHeight="1" spans="1:11">
      <c r="A1" s="5" t="s">
        <v>97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1" ht="27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26</v>
      </c>
      <c r="I2" s="6" t="s">
        <v>27</v>
      </c>
      <c r="J2" s="6" t="s">
        <v>8</v>
      </c>
      <c r="K2" s="6" t="s">
        <v>9</v>
      </c>
    </row>
    <row r="3" s="3" customFormat="1" ht="25" customHeight="1" spans="1:11">
      <c r="A3" s="8">
        <v>1</v>
      </c>
      <c r="B3" s="8" t="s">
        <v>49</v>
      </c>
      <c r="C3" s="8" t="s">
        <v>98</v>
      </c>
      <c r="D3" s="8" t="str">
        <f t="shared" ref="D3:D9" si="0">"z2024334"</f>
        <v>z2024334</v>
      </c>
      <c r="E3" s="8" t="str">
        <f>"李秋林"</f>
        <v>李秋林</v>
      </c>
      <c r="F3" s="8" t="str">
        <f t="shared" ref="F3:F7" si="1">"女"</f>
        <v>女</v>
      </c>
      <c r="G3" s="9">
        <v>84.8</v>
      </c>
      <c r="H3" s="10">
        <v>70</v>
      </c>
      <c r="I3" s="10">
        <f t="shared" ref="I3:I8" si="2">G3*0.6+H3*0.4</f>
        <v>78.88</v>
      </c>
      <c r="J3" s="8">
        <v>1</v>
      </c>
      <c r="K3" s="11"/>
    </row>
    <row r="4" s="3" customFormat="1" ht="25" customHeight="1" spans="1:11">
      <c r="A4" s="8">
        <v>2</v>
      </c>
      <c r="B4" s="8" t="s">
        <v>49</v>
      </c>
      <c r="C4" s="8" t="s">
        <v>98</v>
      </c>
      <c r="D4" s="8" t="str">
        <f t="shared" si="0"/>
        <v>z2024334</v>
      </c>
      <c r="E4" s="8" t="str">
        <f>"李浩"</f>
        <v>李浩</v>
      </c>
      <c r="F4" s="8" t="str">
        <f>"男"</f>
        <v>男</v>
      </c>
      <c r="G4" s="9">
        <v>84.72</v>
      </c>
      <c r="H4" s="10">
        <v>64</v>
      </c>
      <c r="I4" s="10">
        <f t="shared" si="2"/>
        <v>76.432</v>
      </c>
      <c r="J4" s="8">
        <v>2</v>
      </c>
      <c r="K4" s="11"/>
    </row>
    <row r="5" s="3" customFormat="1" ht="25" customHeight="1" spans="1:11">
      <c r="A5" s="8">
        <v>3</v>
      </c>
      <c r="B5" s="8" t="s">
        <v>49</v>
      </c>
      <c r="C5" s="8" t="s">
        <v>98</v>
      </c>
      <c r="D5" s="8" t="str">
        <f t="shared" si="0"/>
        <v>z2024334</v>
      </c>
      <c r="E5" s="8" t="str">
        <f>"张烨"</f>
        <v>张烨</v>
      </c>
      <c r="F5" s="8" t="str">
        <f t="shared" si="1"/>
        <v>女</v>
      </c>
      <c r="G5" s="9">
        <v>78.12</v>
      </c>
      <c r="H5" s="10">
        <v>66</v>
      </c>
      <c r="I5" s="10">
        <f t="shared" si="2"/>
        <v>73.272</v>
      </c>
      <c r="J5" s="8">
        <v>3</v>
      </c>
      <c r="K5" s="11"/>
    </row>
    <row r="6" s="3" customFormat="1" ht="25" customHeight="1" spans="1:11">
      <c r="A6" s="8">
        <v>4</v>
      </c>
      <c r="B6" s="8" t="s">
        <v>49</v>
      </c>
      <c r="C6" s="8" t="s">
        <v>98</v>
      </c>
      <c r="D6" s="8" t="str">
        <f t="shared" si="0"/>
        <v>z2024334</v>
      </c>
      <c r="E6" s="8" t="str">
        <f>"胡齐凤"</f>
        <v>胡齐凤</v>
      </c>
      <c r="F6" s="8" t="str">
        <f t="shared" si="1"/>
        <v>女</v>
      </c>
      <c r="G6" s="9">
        <v>77.1</v>
      </c>
      <c r="H6" s="10">
        <v>67</v>
      </c>
      <c r="I6" s="10">
        <f t="shared" si="2"/>
        <v>73.06</v>
      </c>
      <c r="J6" s="8">
        <v>4</v>
      </c>
      <c r="K6" s="11"/>
    </row>
    <row r="7" s="3" customFormat="1" ht="25" customHeight="1" spans="1:11">
      <c r="A7" s="8">
        <v>5</v>
      </c>
      <c r="B7" s="8" t="s">
        <v>49</v>
      </c>
      <c r="C7" s="8" t="s">
        <v>98</v>
      </c>
      <c r="D7" s="8" t="str">
        <f t="shared" si="0"/>
        <v>z2024334</v>
      </c>
      <c r="E7" s="8" t="str">
        <f>"付泽龙"</f>
        <v>付泽龙</v>
      </c>
      <c r="F7" s="8" t="str">
        <f>"男"</f>
        <v>男</v>
      </c>
      <c r="G7" s="9">
        <v>77.2</v>
      </c>
      <c r="H7" s="10">
        <v>62</v>
      </c>
      <c r="I7" s="10">
        <f t="shared" si="2"/>
        <v>71.12</v>
      </c>
      <c r="J7" s="8">
        <v>5</v>
      </c>
      <c r="K7" s="11"/>
    </row>
    <row r="8" s="3" customFormat="1" ht="25" customHeight="1" spans="1:11">
      <c r="A8" s="8">
        <v>6</v>
      </c>
      <c r="B8" s="8" t="s">
        <v>49</v>
      </c>
      <c r="C8" s="8" t="s">
        <v>98</v>
      </c>
      <c r="D8" s="8" t="str">
        <f t="shared" si="0"/>
        <v>z2024334</v>
      </c>
      <c r="E8" s="8" t="str">
        <f>"田荣"</f>
        <v>田荣</v>
      </c>
      <c r="F8" s="8" t="str">
        <f>"女"</f>
        <v>女</v>
      </c>
      <c r="G8" s="9">
        <v>75.9</v>
      </c>
      <c r="H8" s="10">
        <v>63</v>
      </c>
      <c r="I8" s="10">
        <f t="shared" si="2"/>
        <v>70.74</v>
      </c>
      <c r="J8" s="8">
        <v>6</v>
      </c>
      <c r="K8" s="11"/>
    </row>
    <row r="9" s="3" customFormat="1" ht="25" customHeight="1" spans="1:11">
      <c r="A9" s="8">
        <v>7</v>
      </c>
      <c r="B9" s="8" t="s">
        <v>49</v>
      </c>
      <c r="C9" s="8" t="s">
        <v>98</v>
      </c>
      <c r="D9" s="8" t="str">
        <f t="shared" si="0"/>
        <v>z2024334</v>
      </c>
      <c r="E9" s="8" t="str">
        <f>"杨文韬"</f>
        <v>杨文韬</v>
      </c>
      <c r="F9" s="8" t="str">
        <f>"男"</f>
        <v>男</v>
      </c>
      <c r="G9" s="9" t="s">
        <v>20</v>
      </c>
      <c r="H9" s="10">
        <v>62</v>
      </c>
      <c r="I9" s="10">
        <f>H9*0.4</f>
        <v>24.8</v>
      </c>
      <c r="J9" s="8">
        <v>7</v>
      </c>
      <c r="K9" s="9" t="s">
        <v>99</v>
      </c>
    </row>
    <row r="10" s="3" customFormat="1" ht="25" customHeight="1" spans="1:11">
      <c r="A10" s="8">
        <v>8</v>
      </c>
      <c r="B10" s="8" t="s">
        <v>49</v>
      </c>
      <c r="C10" s="8" t="s">
        <v>100</v>
      </c>
      <c r="D10" s="8" t="str">
        <f>"z2024335"</f>
        <v>z2024335</v>
      </c>
      <c r="E10" s="8" t="str">
        <f>"向美丹"</f>
        <v>向美丹</v>
      </c>
      <c r="F10" s="8" t="str">
        <f>"女"</f>
        <v>女</v>
      </c>
      <c r="G10" s="9">
        <v>84.38</v>
      </c>
      <c r="H10" s="10">
        <v>80</v>
      </c>
      <c r="I10" s="10">
        <f>G10*0.6+H10*0.4</f>
        <v>82.628</v>
      </c>
      <c r="J10" s="8">
        <v>1</v>
      </c>
      <c r="K10" s="11"/>
    </row>
    <row r="11" s="3" customFormat="1" ht="25" customHeight="1" spans="1:11">
      <c r="A11" s="8">
        <v>9</v>
      </c>
      <c r="B11" s="8" t="s">
        <v>49</v>
      </c>
      <c r="C11" s="8" t="s">
        <v>100</v>
      </c>
      <c r="D11" s="8" t="str">
        <f>"z2024335"</f>
        <v>z2024335</v>
      </c>
      <c r="E11" s="8" t="str">
        <f>"李庆"</f>
        <v>李庆</v>
      </c>
      <c r="F11" s="8" t="str">
        <f>"女"</f>
        <v>女</v>
      </c>
      <c r="G11" s="9">
        <v>86.468</v>
      </c>
      <c r="H11" s="10">
        <v>74</v>
      </c>
      <c r="I11" s="10">
        <f>G11*0.6+H11*0.4</f>
        <v>81.4808</v>
      </c>
      <c r="J11" s="8">
        <v>2</v>
      </c>
      <c r="K11" s="11"/>
    </row>
    <row r="12" s="3" customFormat="1" ht="25" customHeight="1" spans="1:11">
      <c r="A12" s="8">
        <v>10</v>
      </c>
      <c r="B12" s="8" t="s">
        <v>49</v>
      </c>
      <c r="C12" s="8" t="s">
        <v>100</v>
      </c>
      <c r="D12" s="8" t="str">
        <f>"z2024335"</f>
        <v>z2024335</v>
      </c>
      <c r="E12" s="8" t="str">
        <f>"张恩静"</f>
        <v>张恩静</v>
      </c>
      <c r="F12" s="8" t="str">
        <f>"女"</f>
        <v>女</v>
      </c>
      <c r="G12" s="9">
        <v>77.8</v>
      </c>
      <c r="H12" s="10">
        <v>73</v>
      </c>
      <c r="I12" s="10">
        <f>G12*0.6+H12*0.4</f>
        <v>75.88</v>
      </c>
      <c r="J12" s="8">
        <v>3</v>
      </c>
      <c r="K12" s="11"/>
    </row>
    <row r="13" s="3" customFormat="1" ht="25" customHeight="1" spans="1:11">
      <c r="A13" s="8">
        <v>11</v>
      </c>
      <c r="B13" s="8" t="s">
        <v>49</v>
      </c>
      <c r="C13" s="8" t="s">
        <v>100</v>
      </c>
      <c r="D13" s="8" t="str">
        <f>"z2024335"</f>
        <v>z2024335</v>
      </c>
      <c r="E13" s="8" t="str">
        <f>"欧阳梅芳"</f>
        <v>欧阳梅芳</v>
      </c>
      <c r="F13" s="8" t="str">
        <f>"女"</f>
        <v>女</v>
      </c>
      <c r="G13" s="9">
        <v>81.64</v>
      </c>
      <c r="H13" s="10">
        <v>60</v>
      </c>
      <c r="I13" s="10">
        <f>G13*0.6+H13*0.4</f>
        <v>72.984</v>
      </c>
      <c r="J13" s="8">
        <v>4</v>
      </c>
      <c r="K13" s="11"/>
    </row>
    <row r="14" s="3" customFormat="1" ht="25" customHeight="1" spans="1:11">
      <c r="A14" s="8">
        <v>12</v>
      </c>
      <c r="B14" s="8" t="s">
        <v>49</v>
      </c>
      <c r="C14" s="8" t="s">
        <v>100</v>
      </c>
      <c r="D14" s="8" t="str">
        <f>"z2024335"</f>
        <v>z2024335</v>
      </c>
      <c r="E14" s="8" t="str">
        <f>"封世璐"</f>
        <v>封世璐</v>
      </c>
      <c r="F14" s="8" t="str">
        <f>"女"</f>
        <v>女</v>
      </c>
      <c r="G14" s="9">
        <v>75.64</v>
      </c>
      <c r="H14" s="10">
        <v>61</v>
      </c>
      <c r="I14" s="10">
        <f>G14*0.6+H14*0.4</f>
        <v>69.784</v>
      </c>
      <c r="J14" s="8">
        <v>5</v>
      </c>
      <c r="K14" s="11"/>
    </row>
    <row r="15" s="3" customFormat="1" ht="25" customHeight="1" spans="1:11">
      <c r="A15" s="8">
        <v>13</v>
      </c>
      <c r="B15" s="8" t="s">
        <v>49</v>
      </c>
      <c r="C15" s="8" t="s">
        <v>101</v>
      </c>
      <c r="D15" s="8" t="s">
        <v>102</v>
      </c>
      <c r="E15" s="8" t="s">
        <v>103</v>
      </c>
      <c r="F15" s="8" t="s">
        <v>14</v>
      </c>
      <c r="G15" s="9">
        <v>83.32</v>
      </c>
      <c r="H15" s="9"/>
      <c r="I15" s="9">
        <v>83.32</v>
      </c>
      <c r="J15" s="8">
        <v>1</v>
      </c>
      <c r="K15" s="11"/>
    </row>
    <row r="16" s="3" customFormat="1" ht="25" customHeight="1" spans="1:11">
      <c r="A16" s="8">
        <v>14</v>
      </c>
      <c r="B16" s="8" t="s">
        <v>49</v>
      </c>
      <c r="C16" s="8" t="s">
        <v>101</v>
      </c>
      <c r="D16" s="8" t="str">
        <f>"z2024336"</f>
        <v>z2024336</v>
      </c>
      <c r="E16" s="8" t="str">
        <f>"谭海蕊"</f>
        <v>谭海蕊</v>
      </c>
      <c r="F16" s="8" t="str">
        <f>"女"</f>
        <v>女</v>
      </c>
      <c r="G16" s="9">
        <v>81.14</v>
      </c>
      <c r="H16" s="9"/>
      <c r="I16" s="9">
        <v>81.14</v>
      </c>
      <c r="J16" s="8">
        <v>2</v>
      </c>
      <c r="K16" s="11"/>
    </row>
    <row r="17" s="3" customFormat="1" ht="25" customHeight="1" spans="1:11">
      <c r="A17" s="8">
        <v>15</v>
      </c>
      <c r="B17" s="8" t="s">
        <v>49</v>
      </c>
      <c r="C17" s="8" t="s">
        <v>101</v>
      </c>
      <c r="D17" s="8" t="str">
        <f>"z2024336"</f>
        <v>z2024336</v>
      </c>
      <c r="E17" s="8" t="str">
        <f>"黄硕"</f>
        <v>黄硕</v>
      </c>
      <c r="F17" s="8" t="str">
        <f>"女"</f>
        <v>女</v>
      </c>
      <c r="G17" s="9">
        <v>80.06</v>
      </c>
      <c r="H17" s="9"/>
      <c r="I17" s="9">
        <v>80.06</v>
      </c>
      <c r="J17" s="8">
        <v>3</v>
      </c>
      <c r="K17" s="11"/>
    </row>
    <row r="18" s="3" customFormat="1" ht="25" customHeight="1" spans="1:11">
      <c r="A18" s="8">
        <v>16</v>
      </c>
      <c r="B18" s="8" t="s">
        <v>49</v>
      </c>
      <c r="C18" s="8" t="s">
        <v>101</v>
      </c>
      <c r="D18" s="8" t="s">
        <v>102</v>
      </c>
      <c r="E18" s="8" t="s">
        <v>104</v>
      </c>
      <c r="F18" s="8" t="s">
        <v>14</v>
      </c>
      <c r="G18" s="9">
        <v>79.2</v>
      </c>
      <c r="H18" s="9"/>
      <c r="I18" s="9">
        <v>79.2</v>
      </c>
      <c r="J18" s="8">
        <v>4</v>
      </c>
      <c r="K18" s="11"/>
    </row>
    <row r="19" s="3" customFormat="1" ht="25" customHeight="1" spans="1:11">
      <c r="A19" s="8">
        <v>17</v>
      </c>
      <c r="B19" s="8" t="s">
        <v>49</v>
      </c>
      <c r="C19" s="8" t="s">
        <v>101</v>
      </c>
      <c r="D19" s="8" t="str">
        <f>"z2024336"</f>
        <v>z2024336</v>
      </c>
      <c r="E19" s="8" t="str">
        <f>"曾维波"</f>
        <v>曾维波</v>
      </c>
      <c r="F19" s="8" t="str">
        <f>"男"</f>
        <v>男</v>
      </c>
      <c r="G19" s="9">
        <v>77.76</v>
      </c>
      <c r="H19" s="9"/>
      <c r="I19" s="9">
        <v>77.76</v>
      </c>
      <c r="J19" s="8">
        <v>5</v>
      </c>
      <c r="K19" s="11"/>
    </row>
    <row r="20" s="3" customFormat="1" ht="25" customHeight="1" spans="1:11">
      <c r="A20" s="8">
        <v>18</v>
      </c>
      <c r="B20" s="8" t="s">
        <v>49</v>
      </c>
      <c r="C20" s="8" t="s">
        <v>101</v>
      </c>
      <c r="D20" s="8" t="str">
        <f>"z2024336"</f>
        <v>z2024336</v>
      </c>
      <c r="E20" s="8" t="str">
        <f>"赵璐"</f>
        <v>赵璐</v>
      </c>
      <c r="F20" s="8" t="str">
        <f>"女"</f>
        <v>女</v>
      </c>
      <c r="G20" s="9">
        <v>74.36</v>
      </c>
      <c r="H20" s="9"/>
      <c r="I20" s="9">
        <v>74.36</v>
      </c>
      <c r="J20" s="8">
        <v>6</v>
      </c>
      <c r="K20" s="11"/>
    </row>
    <row r="21" s="3" customFormat="1" ht="25" customHeight="1" spans="1:11">
      <c r="A21" s="8">
        <v>19</v>
      </c>
      <c r="B21" s="8" t="s">
        <v>49</v>
      </c>
      <c r="C21" s="8" t="s">
        <v>101</v>
      </c>
      <c r="D21" s="8" t="s">
        <v>102</v>
      </c>
      <c r="E21" s="8" t="s">
        <v>105</v>
      </c>
      <c r="F21" s="8" t="s">
        <v>14</v>
      </c>
      <c r="G21" s="9" t="s">
        <v>20</v>
      </c>
      <c r="H21" s="9"/>
      <c r="I21" s="10" t="s">
        <v>20</v>
      </c>
      <c r="J21" s="8"/>
      <c r="K21" s="9" t="s">
        <v>20</v>
      </c>
    </row>
    <row r="22" customFormat="1" ht="27" customHeight="1"/>
  </sheetData>
  <sortState ref="B3:K9">
    <sortCondition ref="I3:I9" descending="1"/>
  </sortState>
  <mergeCells count="1">
    <mergeCell ref="A1:K1"/>
  </mergeCells>
  <pageMargins left="0.75" right="0.75" top="0.0784722222222222" bottom="0.432638888888889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第一考场（物理、化学）</vt:lpstr>
      <vt:lpstr>第二考场（地理、政治）</vt:lpstr>
      <vt:lpstr>第三考场（英语）</vt:lpstr>
      <vt:lpstr>第四考场（数学）</vt:lpstr>
      <vt:lpstr>第五考场（语文）</vt:lpstr>
      <vt:lpstr>第六考场（计算机、电子商务）</vt:lpstr>
      <vt:lpstr>第七考场（汽修、电子电工）</vt:lpstr>
      <vt:lpstr>第八考场（旅游、美术、作物生产）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2024-05-14T00:55:00Z</dcterms:created>
  <dcterms:modified xsi:type="dcterms:W3CDTF">2024-05-18T13:25:42Z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A2EEE3FA0B2344AF9095AC53A987884B_11</vt:lpwstr>
  </property>
  <property fmtid="{D5CDD505-2E9C-101B-9397-08002B2CF9AE}" pid="3" name="KSOProductBuildVer">
    <vt:lpwstr>2052-12.1.0.15374</vt:lpwstr>
  </property>
</Properties>
</file>