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<sst xmlns="http://schemas.openxmlformats.org/spreadsheetml/2006/main" count="107" uniqueCount="34">
  <si>
    <t>附件1</t>
  </si>
  <si>
    <t>伊金霍洛旗公立医院公开引进高层次卫生专业技术人才总成绩及进入体检考察范围人员名单</t>
  </si>
  <si>
    <t>岗位
代码</t>
  </si>
  <si>
    <t>岗位名称</t>
  </si>
  <si>
    <t>引进单位</t>
  </si>
  <si>
    <t>姓名</t>
  </si>
  <si>
    <t>准考证号</t>
  </si>
  <si>
    <t>抽签号</t>
  </si>
  <si>
    <t>面试成绩</t>
  </si>
  <si>
    <t>是否进入体检考察范围</t>
  </si>
  <si>
    <t>重症医学科医师岗位</t>
  </si>
  <si>
    <t>伊金霍洛旗人民医院</t>
  </si>
  <si>
    <t>是</t>
  </si>
  <si>
    <t>普外科医师岗位</t>
  </si>
  <si>
    <t>否</t>
  </si>
  <si>
    <t>老年综合内科医师岗位</t>
  </si>
  <si>
    <t>心内科医师岗位</t>
  </si>
  <si>
    <t>神经内科医师岗位</t>
  </si>
  <si>
    <t>呼吸内科医师岗位</t>
  </si>
  <si>
    <t>骨科医师岗位</t>
  </si>
  <si>
    <t>妇产科医师岗位</t>
  </si>
  <si>
    <t>肾内科医师岗位</t>
  </si>
  <si>
    <t>口腔科医师岗位</t>
  </si>
  <si>
    <t>113</t>
  </si>
  <si>
    <t>影像科CT/MR医师岗位</t>
  </si>
  <si>
    <t>杨锟</t>
  </si>
  <si>
    <t>24113030204</t>
  </si>
  <si>
    <t>114</t>
  </si>
  <si>
    <t>超声科医师岗位</t>
  </si>
  <si>
    <t>苑欣</t>
  </si>
  <si>
    <t>24114030206</t>
  </si>
  <si>
    <t>中医医师岗位</t>
  </si>
  <si>
    <t>伊金霍洛旗蒙医综合医院</t>
  </si>
  <si>
    <t>备注：面试原始成绩“-1”为缺考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</si>
</sst>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2"/>
      <color theme="1"/>
      <name val="宋体"/>
      <charset val="134"/>
      <scheme val="minor"/>
    </font>
    <font>
      <b/>
      <sz val="16"/>
      <color theme="1"/>
      <name val="宋体"/>
      <charset val="134"/>
      <scheme val="minor"/>
    </font>
    <font>
      <b/>
      <sz val="11"/>
      <color theme="1"/>
      <name val="宋体"/>
      <charset val="134"/>
      <scheme val="minor"/>
    </font>
    <font>
      <b/>
      <sz val="11"/>
      <name val="宋体"/>
      <charset val="134"/>
      <scheme val="minor"/>
    </font>
    <font>
      <b/>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Fill="1" applyAlignment="1">
      <alignment vertical="center"/>
    </xf>
    <xf numFmtId="0" fontId="0" fillId="0" borderId="0" xfId="0" applyAlignment="1">
      <alignment horizontal="left" vertical="center"/>
    </xf>
    <xf numFmtId="0" fontId="0" fillId="2" borderId="0" xfId="0" applyFill="1">
      <alignment vertical="center"/>
    </xf>
    <xf numFmtId="0" fontId="0" fillId="0" borderId="0" xfId="0" applyBorder="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0" fillId="2" borderId="1" xfId="0" applyFont="1" applyFill="1" applyBorder="1" applyAlignment="1">
      <alignment horizontal="center" vertical="center"/>
    </xf>
    <xf numFmtId="0" fontId="0" fillId="0" borderId="3" xfId="0" applyBorder="1" applyAlignment="1">
      <alignment horizontal="center" vertical="center"/>
    </xf>
    <xf numFmtId="176" fontId="0" fillId="0" borderId="1" xfId="0" applyNumberFormat="1" applyBorder="1" applyAlignment="1">
      <alignment horizontal="center" vertical="center"/>
    </xf>
    <xf numFmtId="0" fontId="0" fillId="0" borderId="1" xfId="0" applyFill="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horizontal="left" vertical="center" shrinkToFit="1"/>
    </xf>
    <xf numFmtId="0" fontId="0" fillId="0" borderId="3" xfId="0" applyFill="1" applyBorder="1" applyAlignment="1">
      <alignment horizontal="center" vertical="center"/>
    </xf>
    <xf numFmtId="176" fontId="0" fillId="0" borderId="1" xfId="0" applyNumberFormat="1" applyFill="1" applyBorder="1" applyAlignment="1">
      <alignment horizontal="center" vertical="center"/>
    </xf>
    <xf numFmtId="0" fontId="0" fillId="0" borderId="1" xfId="0" applyFill="1" applyBorder="1" applyAlignment="1">
      <alignment horizontal="center" vertical="center" shrinkToFit="1"/>
    </xf>
    <xf numFmtId="49" fontId="0" fillId="0" borderId="1" xfId="0" applyNumberFormat="1" applyFill="1" applyBorder="1" applyAlignment="1">
      <alignment horizontal="center" vertical="center"/>
    </xf>
    <xf numFmtId="0" fontId="5"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workbookViewId="0">
      <selection activeCell="J2" sqref="J2"/>
    </sheetView>
  </sheetViews>
  <sheetFormatPr defaultColWidth="8.89166666666667" defaultRowHeight="13.5" outlineLevelCol="7"/>
  <cols>
    <col min="1" max="1" width="8.775" customWidth="1"/>
    <col min="2" max="2" width="24" style="3" customWidth="1"/>
    <col min="3" max="3" width="26.225" style="1" customWidth="1"/>
    <col min="4" max="4" width="14.125" style="4" customWidth="1"/>
    <col min="5" max="5" width="16.5" customWidth="1"/>
    <col min="6" max="6" width="8.775" customWidth="1"/>
    <col min="7" max="7" width="9.66666666666667" style="5" customWidth="1"/>
    <col min="8" max="8" width="15" style="1" customWidth="1"/>
  </cols>
  <sheetData>
    <row r="1" ht="30" customHeight="1" spans="1:2">
      <c r="A1" s="6" t="s">
        <v>0</v>
      </c>
      <c r="B1" s="6"/>
    </row>
    <row r="2" ht="42" customHeight="1" spans="1:8">
      <c r="A2" s="7" t="s">
        <v>1</v>
      </c>
      <c r="B2" s="7"/>
      <c r="C2" s="7"/>
      <c r="D2" s="8"/>
      <c r="E2" s="7"/>
      <c r="F2" s="7"/>
      <c r="G2" s="7"/>
      <c r="H2" s="7"/>
    </row>
    <row r="3" s="1" customFormat="1" ht="36" customHeight="1" spans="1:8">
      <c r="A3" s="9" t="s">
        <v>2</v>
      </c>
      <c r="B3" s="10" t="s">
        <v>3</v>
      </c>
      <c r="C3" s="10" t="s">
        <v>4</v>
      </c>
      <c r="D3" s="11" t="s">
        <v>5</v>
      </c>
      <c r="E3" s="12" t="s">
        <v>6</v>
      </c>
      <c r="F3" s="13" t="s">
        <v>7</v>
      </c>
      <c r="G3" s="14" t="s">
        <v>8</v>
      </c>
      <c r="H3" s="15" t="s">
        <v>9</v>
      </c>
    </row>
    <row r="4" ht="30" customHeight="1" spans="1:8">
      <c r="A4" s="16" t="str">
        <f>"102"</f>
        <v>102</v>
      </c>
      <c r="B4" s="17" t="s">
        <v>10</v>
      </c>
      <c r="C4" s="18" t="s">
        <v>11</v>
      </c>
      <c r="D4" s="19" t="str">
        <f>"魏娜"</f>
        <v>魏娜</v>
      </c>
      <c r="E4" s="16" t="str">
        <f>"24102030101"</f>
        <v>24102030101</v>
      </c>
      <c r="F4" s="20">
        <v>8</v>
      </c>
      <c r="G4" s="21">
        <v>76.42</v>
      </c>
      <c r="H4" s="16" t="s">
        <v>12</v>
      </c>
    </row>
    <row r="5" s="2" customFormat="1" ht="30" customHeight="1" spans="1:8">
      <c r="A5" s="16" t="str">
        <f>"103"</f>
        <v>103</v>
      </c>
      <c r="B5" s="17" t="s">
        <v>13</v>
      </c>
      <c r="C5" s="18" t="s">
        <v>11</v>
      </c>
      <c r="D5" s="19" t="str">
        <f>"冀富强"</f>
        <v>冀富强</v>
      </c>
      <c r="E5" s="16" t="str">
        <f>"24103030104"</f>
        <v>24103030104</v>
      </c>
      <c r="F5" s="20">
        <v>13</v>
      </c>
      <c r="G5" s="21">
        <v>80.36</v>
      </c>
      <c r="H5" s="22" t="s">
        <v>12</v>
      </c>
    </row>
    <row r="6" s="2" customFormat="1" ht="30" customHeight="1" spans="1:8">
      <c r="A6" s="16" t="str">
        <f>"103"</f>
        <v>103</v>
      </c>
      <c r="B6" s="17" t="s">
        <v>13</v>
      </c>
      <c r="C6" s="18" t="s">
        <v>11</v>
      </c>
      <c r="D6" s="19" t="str">
        <f>"李泽坤"</f>
        <v>李泽坤</v>
      </c>
      <c r="E6" s="16" t="str">
        <f>"24103030105"</f>
        <v>24103030105</v>
      </c>
      <c r="F6" s="20">
        <v>9</v>
      </c>
      <c r="G6" s="21">
        <v>76.34</v>
      </c>
      <c r="H6" s="22" t="s">
        <v>12</v>
      </c>
    </row>
    <row r="7" ht="30" customHeight="1" spans="1:8">
      <c r="A7" s="16" t="str">
        <f>"103"</f>
        <v>103</v>
      </c>
      <c r="B7" s="17" t="s">
        <v>13</v>
      </c>
      <c r="C7" s="18" t="s">
        <v>11</v>
      </c>
      <c r="D7" s="19" t="str">
        <f>"朱海龙"</f>
        <v>朱海龙</v>
      </c>
      <c r="E7" s="16" t="str">
        <f>"24103030102"</f>
        <v>24103030102</v>
      </c>
      <c r="F7" s="20">
        <v>40</v>
      </c>
      <c r="G7" s="21">
        <v>75.64</v>
      </c>
      <c r="H7" s="16" t="s">
        <v>14</v>
      </c>
    </row>
    <row r="8" s="2" customFormat="1" ht="30" customHeight="1" spans="1:8">
      <c r="A8" s="16" t="str">
        <f>"104"</f>
        <v>104</v>
      </c>
      <c r="B8" s="17" t="s">
        <v>15</v>
      </c>
      <c r="C8" s="18" t="s">
        <v>11</v>
      </c>
      <c r="D8" s="19" t="str">
        <f>"周勇"</f>
        <v>周勇</v>
      </c>
      <c r="E8" s="16" t="str">
        <f>"24104030106"</f>
        <v>24104030106</v>
      </c>
      <c r="F8" s="20">
        <v>48</v>
      </c>
      <c r="G8" s="21">
        <v>76.6</v>
      </c>
      <c r="H8" s="22" t="s">
        <v>12</v>
      </c>
    </row>
    <row r="9" s="1" customFormat="1" ht="30" customHeight="1" spans="1:8">
      <c r="A9" s="16" t="str">
        <f>"104"</f>
        <v>104</v>
      </c>
      <c r="B9" s="17" t="s">
        <v>15</v>
      </c>
      <c r="C9" s="18" t="s">
        <v>11</v>
      </c>
      <c r="D9" s="19" t="str">
        <f>"赵倩"</f>
        <v>赵倩</v>
      </c>
      <c r="E9" s="16" t="str">
        <f>"24104030107"</f>
        <v>24104030107</v>
      </c>
      <c r="F9" s="20">
        <v>20</v>
      </c>
      <c r="G9" s="23">
        <v>-1</v>
      </c>
      <c r="H9" s="16" t="s">
        <v>14</v>
      </c>
    </row>
    <row r="10" s="1" customFormat="1" ht="30" customHeight="1" spans="1:8">
      <c r="A10" s="16" t="str">
        <f>"105"</f>
        <v>105</v>
      </c>
      <c r="B10" s="17" t="s">
        <v>16</v>
      </c>
      <c r="C10" s="18" t="s">
        <v>11</v>
      </c>
      <c r="D10" s="19" t="str">
        <f>"达布拉干"</f>
        <v>达布拉干</v>
      </c>
      <c r="E10" s="16" t="str">
        <f>"24105030110"</f>
        <v>24105030110</v>
      </c>
      <c r="F10" s="20">
        <v>17</v>
      </c>
      <c r="G10" s="24">
        <v>75.18</v>
      </c>
      <c r="H10" s="16" t="s">
        <v>12</v>
      </c>
    </row>
    <row r="11" s="1" customFormat="1" ht="30" customHeight="1" spans="1:8">
      <c r="A11" s="16" t="str">
        <f>"105"</f>
        <v>105</v>
      </c>
      <c r="B11" s="17" t="s">
        <v>16</v>
      </c>
      <c r="C11" s="18" t="s">
        <v>11</v>
      </c>
      <c r="D11" s="19" t="str">
        <f>"韩亚如"</f>
        <v>韩亚如</v>
      </c>
      <c r="E11" s="16" t="str">
        <f>"24105030111"</f>
        <v>24105030111</v>
      </c>
      <c r="F11" s="20">
        <v>33</v>
      </c>
      <c r="G11" s="24">
        <v>74.98</v>
      </c>
      <c r="H11" s="16" t="s">
        <v>14</v>
      </c>
    </row>
    <row r="12" s="1" customFormat="1" ht="30" customHeight="1" spans="1:8">
      <c r="A12" s="16" t="str">
        <f>"105"</f>
        <v>105</v>
      </c>
      <c r="B12" s="17" t="s">
        <v>16</v>
      </c>
      <c r="C12" s="18" t="s">
        <v>11</v>
      </c>
      <c r="D12" s="19" t="str">
        <f>"李洁"</f>
        <v>李洁</v>
      </c>
      <c r="E12" s="16" t="str">
        <f>"24105030109"</f>
        <v>24105030109</v>
      </c>
      <c r="F12" s="20">
        <v>15</v>
      </c>
      <c r="G12" s="24">
        <v>73.56</v>
      </c>
      <c r="H12" s="16" t="s">
        <v>14</v>
      </c>
    </row>
    <row r="13" s="1" customFormat="1" ht="30" customHeight="1" spans="1:8">
      <c r="A13" s="16" t="str">
        <f>"106"</f>
        <v>106</v>
      </c>
      <c r="B13" s="17" t="s">
        <v>17</v>
      </c>
      <c r="C13" s="18" t="s">
        <v>11</v>
      </c>
      <c r="D13" s="19" t="str">
        <f>"张娟"</f>
        <v>张娟</v>
      </c>
      <c r="E13" s="16" t="str">
        <f>"24106030113"</f>
        <v>24106030113</v>
      </c>
      <c r="F13" s="20">
        <v>24</v>
      </c>
      <c r="G13" s="24">
        <v>74.06</v>
      </c>
      <c r="H13" s="16" t="s">
        <v>12</v>
      </c>
    </row>
    <row r="14" s="1" customFormat="1" ht="30" customHeight="1" spans="1:8">
      <c r="A14" s="16" t="str">
        <f>"106"</f>
        <v>106</v>
      </c>
      <c r="B14" s="17" t="s">
        <v>17</v>
      </c>
      <c r="C14" s="18" t="s">
        <v>11</v>
      </c>
      <c r="D14" s="19" t="str">
        <f>"王璐"</f>
        <v>王璐</v>
      </c>
      <c r="E14" s="16" t="str">
        <f>"24106030112"</f>
        <v>24106030112</v>
      </c>
      <c r="F14" s="20">
        <v>22</v>
      </c>
      <c r="G14" s="25">
        <v>-1</v>
      </c>
      <c r="H14" s="16" t="s">
        <v>14</v>
      </c>
    </row>
    <row r="15" s="1" customFormat="1" ht="30" customHeight="1" spans="1:8">
      <c r="A15" s="16" t="str">
        <f>"107"</f>
        <v>107</v>
      </c>
      <c r="B15" s="17" t="s">
        <v>18</v>
      </c>
      <c r="C15" s="18" t="s">
        <v>11</v>
      </c>
      <c r="D15" s="19" t="str">
        <f>"温雅婷"</f>
        <v>温雅婷</v>
      </c>
      <c r="E15" s="16" t="str">
        <f>"24107030115"</f>
        <v>24107030115</v>
      </c>
      <c r="F15" s="20">
        <v>46</v>
      </c>
      <c r="G15" s="24">
        <v>78.2</v>
      </c>
      <c r="H15" s="16" t="s">
        <v>12</v>
      </c>
    </row>
    <row r="16" s="1" customFormat="1" ht="30" customHeight="1" spans="1:8">
      <c r="A16" s="16" t="str">
        <f>"107"</f>
        <v>107</v>
      </c>
      <c r="B16" s="17" t="s">
        <v>18</v>
      </c>
      <c r="C16" s="18" t="s">
        <v>11</v>
      </c>
      <c r="D16" s="19" t="str">
        <f>"李娜"</f>
        <v>李娜</v>
      </c>
      <c r="E16" s="16" t="str">
        <f>"24107030120"</f>
        <v>24107030120</v>
      </c>
      <c r="F16" s="20">
        <v>16</v>
      </c>
      <c r="G16" s="24">
        <v>77.6</v>
      </c>
      <c r="H16" s="16" t="s">
        <v>12</v>
      </c>
    </row>
    <row r="17" s="1" customFormat="1" ht="30" customHeight="1" spans="1:8">
      <c r="A17" s="16" t="str">
        <f>"107"</f>
        <v>107</v>
      </c>
      <c r="B17" s="17" t="s">
        <v>18</v>
      </c>
      <c r="C17" s="18" t="s">
        <v>11</v>
      </c>
      <c r="D17" s="19" t="str">
        <f>"刘晓杰"</f>
        <v>刘晓杰</v>
      </c>
      <c r="E17" s="16" t="str">
        <f>"24107030122"</f>
        <v>24107030122</v>
      </c>
      <c r="F17" s="20">
        <v>41</v>
      </c>
      <c r="G17" s="24">
        <v>76.14</v>
      </c>
      <c r="H17" s="16" t="s">
        <v>14</v>
      </c>
    </row>
    <row r="18" s="1" customFormat="1" ht="30" customHeight="1" spans="1:8">
      <c r="A18" s="16" t="str">
        <f>"107"</f>
        <v>107</v>
      </c>
      <c r="B18" s="17" t="s">
        <v>18</v>
      </c>
      <c r="C18" s="18" t="s">
        <v>11</v>
      </c>
      <c r="D18" s="19" t="str">
        <f>"宝达日嘎"</f>
        <v>宝达日嘎</v>
      </c>
      <c r="E18" s="16" t="str">
        <f>"24107030119"</f>
        <v>24107030119</v>
      </c>
      <c r="F18" s="20">
        <v>42</v>
      </c>
      <c r="G18" s="24">
        <v>73.32</v>
      </c>
      <c r="H18" s="16" t="s">
        <v>14</v>
      </c>
    </row>
    <row r="19" s="1" customFormat="1" ht="30" customHeight="1" spans="1:8">
      <c r="A19" s="16" t="str">
        <f>"107"</f>
        <v>107</v>
      </c>
      <c r="B19" s="17" t="s">
        <v>18</v>
      </c>
      <c r="C19" s="18" t="s">
        <v>11</v>
      </c>
      <c r="D19" s="19" t="str">
        <f>"邱彤"</f>
        <v>邱彤</v>
      </c>
      <c r="E19" s="16" t="str">
        <f>"24107030116"</f>
        <v>24107030116</v>
      </c>
      <c r="F19" s="20">
        <v>30</v>
      </c>
      <c r="G19" s="25">
        <v>-1</v>
      </c>
      <c r="H19" s="16" t="s">
        <v>14</v>
      </c>
    </row>
    <row r="20" s="1" customFormat="1" ht="30" customHeight="1" spans="1:8">
      <c r="A20" s="16" t="str">
        <f>"108"</f>
        <v>108</v>
      </c>
      <c r="B20" s="17" t="s">
        <v>19</v>
      </c>
      <c r="C20" s="18" t="s">
        <v>11</v>
      </c>
      <c r="D20" s="19" t="str">
        <f>"吕腾辉"</f>
        <v>吕腾辉</v>
      </c>
      <c r="E20" s="16" t="str">
        <f>"24108030123"</f>
        <v>24108030123</v>
      </c>
      <c r="F20" s="20">
        <v>28</v>
      </c>
      <c r="G20" s="24">
        <v>74.2</v>
      </c>
      <c r="H20" s="16" t="s">
        <v>12</v>
      </c>
    </row>
    <row r="21" s="1" customFormat="1" ht="30" customHeight="1" spans="1:8">
      <c r="A21" s="16" t="str">
        <f>"109"</f>
        <v>109</v>
      </c>
      <c r="B21" s="17" t="s">
        <v>20</v>
      </c>
      <c r="C21" s="18" t="s">
        <v>11</v>
      </c>
      <c r="D21" s="19" t="str">
        <f>"云娇"</f>
        <v>云娇</v>
      </c>
      <c r="E21" s="16" t="str">
        <f>"24109030124"</f>
        <v>24109030124</v>
      </c>
      <c r="F21" s="20">
        <v>10</v>
      </c>
      <c r="G21" s="24">
        <v>78.72</v>
      </c>
      <c r="H21" s="16" t="s">
        <v>12</v>
      </c>
    </row>
    <row r="22" s="1" customFormat="1" ht="30" customHeight="1" spans="1:8">
      <c r="A22" s="16" t="str">
        <f>"109"</f>
        <v>109</v>
      </c>
      <c r="B22" s="17" t="s">
        <v>20</v>
      </c>
      <c r="C22" s="18" t="s">
        <v>11</v>
      </c>
      <c r="D22" s="19" t="str">
        <f>"刘轩瑶"</f>
        <v>刘轩瑶</v>
      </c>
      <c r="E22" s="16" t="str">
        <f>"24109030125"</f>
        <v>24109030125</v>
      </c>
      <c r="F22" s="20">
        <v>34</v>
      </c>
      <c r="G22" s="25">
        <v>-1</v>
      </c>
      <c r="H22" s="16" t="s">
        <v>14</v>
      </c>
    </row>
    <row r="23" s="1" customFormat="1" ht="30" customHeight="1" spans="1:8">
      <c r="A23" s="16" t="str">
        <f>"109"</f>
        <v>109</v>
      </c>
      <c r="B23" s="17" t="s">
        <v>20</v>
      </c>
      <c r="C23" s="18" t="s">
        <v>11</v>
      </c>
      <c r="D23" s="19" t="str">
        <f>"郄智萍"</f>
        <v>郄智萍</v>
      </c>
      <c r="E23" s="16" t="str">
        <f>"24109030126"</f>
        <v>24109030126</v>
      </c>
      <c r="F23" s="20">
        <v>35</v>
      </c>
      <c r="G23" s="25">
        <v>-1</v>
      </c>
      <c r="H23" s="16" t="s">
        <v>14</v>
      </c>
    </row>
    <row r="24" s="1" customFormat="1" ht="30" customHeight="1" spans="1:8">
      <c r="A24" s="16" t="str">
        <f>"111"</f>
        <v>111</v>
      </c>
      <c r="B24" s="17" t="s">
        <v>21</v>
      </c>
      <c r="C24" s="18" t="s">
        <v>11</v>
      </c>
      <c r="D24" s="19" t="str">
        <f>"李佳璇"</f>
        <v>李佳璇</v>
      </c>
      <c r="E24" s="16" t="str">
        <f>"24111030130"</f>
        <v>24111030130</v>
      </c>
      <c r="F24" s="20">
        <v>27</v>
      </c>
      <c r="G24" s="24">
        <v>78.04</v>
      </c>
      <c r="H24" s="16" t="s">
        <v>12</v>
      </c>
    </row>
    <row r="25" s="1" customFormat="1" ht="30" customHeight="1" spans="1:8">
      <c r="A25" s="16" t="str">
        <f>"111"</f>
        <v>111</v>
      </c>
      <c r="B25" s="17" t="s">
        <v>21</v>
      </c>
      <c r="C25" s="18" t="s">
        <v>11</v>
      </c>
      <c r="D25" s="19" t="str">
        <f>"徐海燕"</f>
        <v>徐海燕</v>
      </c>
      <c r="E25" s="16" t="str">
        <f>"24111030127"</f>
        <v>24111030127</v>
      </c>
      <c r="F25" s="20">
        <v>19</v>
      </c>
      <c r="G25" s="24">
        <v>77.84</v>
      </c>
      <c r="H25" s="16" t="s">
        <v>14</v>
      </c>
    </row>
    <row r="26" s="1" customFormat="1" ht="30" customHeight="1" spans="1:8">
      <c r="A26" s="16" t="str">
        <f>"111"</f>
        <v>111</v>
      </c>
      <c r="B26" s="17" t="s">
        <v>21</v>
      </c>
      <c r="C26" s="18" t="s">
        <v>11</v>
      </c>
      <c r="D26" s="19" t="str">
        <f>"孙圆圆"</f>
        <v>孙圆圆</v>
      </c>
      <c r="E26" s="16" t="str">
        <f>"24111030129"</f>
        <v>24111030129</v>
      </c>
      <c r="F26" s="20">
        <v>45</v>
      </c>
      <c r="G26" s="24">
        <v>77.62</v>
      </c>
      <c r="H26" s="16" t="s">
        <v>14</v>
      </c>
    </row>
    <row r="27" s="1" customFormat="1" ht="30" customHeight="1" spans="1:8">
      <c r="A27" s="16" t="str">
        <f>"112"</f>
        <v>112</v>
      </c>
      <c r="B27" s="26" t="s">
        <v>22</v>
      </c>
      <c r="C27" s="18" t="s">
        <v>11</v>
      </c>
      <c r="D27" s="19" t="str">
        <f>"李超"</f>
        <v>李超</v>
      </c>
      <c r="E27" s="16" t="str">
        <f>"24112030201"</f>
        <v>24112030201</v>
      </c>
      <c r="F27" s="20">
        <v>2</v>
      </c>
      <c r="G27" s="24">
        <v>77.56</v>
      </c>
      <c r="H27" s="16" t="s">
        <v>12</v>
      </c>
    </row>
    <row r="28" s="1" customFormat="1" ht="30" customHeight="1" spans="1:8">
      <c r="A28" s="16" t="str">
        <f>"112"</f>
        <v>112</v>
      </c>
      <c r="B28" s="26" t="s">
        <v>22</v>
      </c>
      <c r="C28" s="18" t="s">
        <v>11</v>
      </c>
      <c r="D28" s="19" t="str">
        <f>"曹震宇"</f>
        <v>曹震宇</v>
      </c>
      <c r="E28" s="16" t="str">
        <f>"24112030203"</f>
        <v>24112030203</v>
      </c>
      <c r="F28" s="20">
        <v>10</v>
      </c>
      <c r="G28" s="25">
        <v>-1</v>
      </c>
      <c r="H28" s="16" t="s">
        <v>14</v>
      </c>
    </row>
    <row r="29" s="1" customFormat="1" ht="30" customHeight="1" spans="1:8">
      <c r="A29" s="22" t="s">
        <v>23</v>
      </c>
      <c r="B29" s="27" t="s">
        <v>24</v>
      </c>
      <c r="C29" s="18" t="s">
        <v>11</v>
      </c>
      <c r="D29" s="19" t="s">
        <v>25</v>
      </c>
      <c r="E29" s="22" t="s">
        <v>26</v>
      </c>
      <c r="F29" s="28">
        <v>53</v>
      </c>
      <c r="G29" s="29">
        <v>79.98</v>
      </c>
      <c r="H29" s="16" t="s">
        <v>12</v>
      </c>
    </row>
    <row r="30" s="1" customFormat="1" ht="30" customHeight="1" spans="1:8">
      <c r="A30" s="22" t="s">
        <v>27</v>
      </c>
      <c r="B30" s="27" t="s">
        <v>28</v>
      </c>
      <c r="C30" s="18" t="s">
        <v>11</v>
      </c>
      <c r="D30" s="19" t="s">
        <v>29</v>
      </c>
      <c r="E30" s="22" t="s">
        <v>30</v>
      </c>
      <c r="F30" s="28">
        <v>43</v>
      </c>
      <c r="G30" s="29">
        <v>79.9</v>
      </c>
      <c r="H30" s="16" t="s">
        <v>12</v>
      </c>
    </row>
    <row r="31" s="1" customFormat="1" ht="30" customHeight="1" spans="1:8">
      <c r="A31" s="22" t="str">
        <f>"117"</f>
        <v>117</v>
      </c>
      <c r="B31" s="27" t="s">
        <v>31</v>
      </c>
      <c r="C31" s="30" t="s">
        <v>32</v>
      </c>
      <c r="D31" s="19" t="str">
        <f>"王一凡"</f>
        <v>王一凡</v>
      </c>
      <c r="E31" s="22" t="str">
        <f>"24117030212"</f>
        <v>24117030212</v>
      </c>
      <c r="F31" s="28">
        <v>17</v>
      </c>
      <c r="G31" s="29">
        <v>80.06</v>
      </c>
      <c r="H31" s="16" t="s">
        <v>12</v>
      </c>
    </row>
    <row r="32" s="1" customFormat="1" ht="30" customHeight="1" spans="1:8">
      <c r="A32" s="22" t="str">
        <f>"117"</f>
        <v>117</v>
      </c>
      <c r="B32" s="27" t="s">
        <v>31</v>
      </c>
      <c r="C32" s="30" t="s">
        <v>32</v>
      </c>
      <c r="D32" s="19" t="str">
        <f>"张瑀琼"</f>
        <v>张瑀琼</v>
      </c>
      <c r="E32" s="22" t="str">
        <f>"24117030214"</f>
        <v>24117030214</v>
      </c>
      <c r="F32" s="28">
        <v>24</v>
      </c>
      <c r="G32" s="29">
        <v>76.64</v>
      </c>
      <c r="H32" s="16" t="s">
        <v>14</v>
      </c>
    </row>
    <row r="33" s="1" customFormat="1" ht="30" customHeight="1" spans="1:8">
      <c r="A33" s="22" t="str">
        <f>"117"</f>
        <v>117</v>
      </c>
      <c r="B33" s="27" t="s">
        <v>31</v>
      </c>
      <c r="C33" s="30" t="s">
        <v>32</v>
      </c>
      <c r="D33" s="19" t="str">
        <f>"付文静"</f>
        <v>付文静</v>
      </c>
      <c r="E33" s="22" t="str">
        <f>"24117030211"</f>
        <v>24117030211</v>
      </c>
      <c r="F33" s="28">
        <v>27</v>
      </c>
      <c r="G33" s="31">
        <v>-1</v>
      </c>
      <c r="H33" s="16" t="s">
        <v>14</v>
      </c>
    </row>
    <row r="34" ht="31" customHeight="1" spans="1:3">
      <c r="A34" s="32" t="s">
        <v>33</v>
      </c>
      <c r="B34" s="32"/>
      <c r="C34" s="32"/>
    </row>
  </sheetData>
  <autoFilter ref="A3:H34">
    <extLst/>
  </autoFilter>
  <mergeCells count="2">
    <mergeCell ref="A1:B1"/>
    <mergeCell ref="A2:H2"/>
  </mergeCells>
  <pageMargins left="0.751388888888889" right="0.751388888888889" top="1" bottom="1" header="0.5" footer="0.5"/>
  <pageSetup paperSize="9" scale="71"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李瑞</cp:lastModifiedBy>
  <dcterms:created xsi:type="dcterms:W3CDTF">2024-05-18T17:35:00Z</dcterms:created>
  <dcterms:modified xsi:type="dcterms:W3CDTF">2024-05-20T06:39:31Z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544688140525435AB35DE5E9DE3BABCE_11</vt:lpwstr>
  </property>
  <property fmtid="{D5CDD505-2E9C-101B-9397-08002B2CF9AE}" pid="3" name="KSOProductBuildVer">
    <vt:lpwstr>2052-12.1.0.16417</vt:lpwstr>
  </property>
</Properties>
</file>