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Sheet1!$A$3:$H$687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<sst xmlns="http://schemas.openxmlformats.org/spreadsheetml/2006/main" count="1702" uniqueCount="697">
  <si>
    <t>附件2</t>
  </si>
  <si>
    <t>海南医学院第一附属医院江东院区2024年5月招聘工作人员笔试成绩及进入面试人员名单
（护理岗位）</t>
  </si>
  <si>
    <t>序号</t>
  </si>
  <si>
    <t>报考岗位</t>
  </si>
  <si>
    <t>准考证号</t>
  </si>
  <si>
    <t>姓名</t>
  </si>
  <si>
    <t>笔试成绩</t>
  </si>
  <si>
    <t>排名</t>
  </si>
  <si>
    <t>笔试合格分数线</t>
  </si>
  <si>
    <t>备注</t>
  </si>
  <si>
    <t>0119_护理岗</t>
  </si>
  <si>
    <t>246022319</t>
  </si>
  <si>
    <t>进入面试</t>
  </si>
  <si>
    <t>246021817</t>
  </si>
  <si>
    <t>246021908</t>
  </si>
  <si>
    <t>246021011</t>
  </si>
  <si>
    <t>246022229</t>
  </si>
  <si>
    <t>246022214</t>
  </si>
  <si>
    <t>246020806</t>
  </si>
  <si>
    <t>246021810</t>
  </si>
  <si>
    <t>246022217</t>
  </si>
  <si>
    <t>246020123</t>
  </si>
  <si>
    <t>246021704</t>
  </si>
  <si>
    <t>246021311</t>
  </si>
  <si>
    <t>246021913</t>
  </si>
  <si>
    <t>246020723</t>
  </si>
  <si>
    <t>246020309</t>
  </si>
  <si>
    <t>246020423</t>
  </si>
  <si>
    <t>246022114</t>
  </si>
  <si>
    <t>246021627</t>
  </si>
  <si>
    <t>246021411</t>
  </si>
  <si>
    <t>246021312</t>
  </si>
  <si>
    <t>246021127</t>
  </si>
  <si>
    <t>246021706</t>
  </si>
  <si>
    <t>246021629</t>
  </si>
  <si>
    <t>246020304</t>
  </si>
  <si>
    <t>246020807</t>
  </si>
  <si>
    <t>246021017</t>
  </si>
  <si>
    <t>246021528</t>
  </si>
  <si>
    <t>246020117</t>
  </si>
  <si>
    <t>246022223</t>
  </si>
  <si>
    <t>246020909</t>
  </si>
  <si>
    <t>246021409</t>
  </si>
  <si>
    <t>246022304</t>
  </si>
  <si>
    <t>246020716</t>
  </si>
  <si>
    <t>246022006</t>
  </si>
  <si>
    <t>246021316</t>
  </si>
  <si>
    <t>246020524</t>
  </si>
  <si>
    <t>246020713</t>
  </si>
  <si>
    <t>246020109</t>
  </si>
  <si>
    <t>246020427</t>
  </si>
  <si>
    <t>246022001</t>
  </si>
  <si>
    <t>246021524</t>
  </si>
  <si>
    <t>246021428</t>
  </si>
  <si>
    <t>246020810</t>
  </si>
  <si>
    <t>246020317</t>
  </si>
  <si>
    <t>246021430</t>
  </si>
  <si>
    <t>246021617</t>
  </si>
  <si>
    <t>246022324</t>
  </si>
  <si>
    <t>246021910</t>
  </si>
  <si>
    <t>246021111</t>
  </si>
  <si>
    <t>246021713</t>
  </si>
  <si>
    <t>246022110</t>
  </si>
  <si>
    <t>246022225</t>
  </si>
  <si>
    <t>246021620</t>
  </si>
  <si>
    <t>246020202</t>
  </si>
  <si>
    <t>246020530</t>
  </si>
  <si>
    <t>246022302</t>
  </si>
  <si>
    <t>246021204</t>
  </si>
  <si>
    <t>246021016</t>
  </si>
  <si>
    <t>246021013</t>
  </si>
  <si>
    <t>246020101</t>
  </si>
  <si>
    <t>246021726</t>
  </si>
  <si>
    <t>246020710</t>
  </si>
  <si>
    <t>246021401</t>
  </si>
  <si>
    <t>246021521</t>
  </si>
  <si>
    <t>246020426</t>
  </si>
  <si>
    <t>246021326</t>
  </si>
  <si>
    <t>246020924</t>
  </si>
  <si>
    <t>246021724</t>
  </si>
  <si>
    <t>246020609</t>
  </si>
  <si>
    <t>246021007</t>
  </si>
  <si>
    <t>246020914</t>
  </si>
  <si>
    <t>246020906</t>
  </si>
  <si>
    <t>246020925</t>
  </si>
  <si>
    <t>246021225</t>
  </si>
  <si>
    <t>246020116</t>
  </si>
  <si>
    <t>246021410</t>
  </si>
  <si>
    <t>246021921</t>
  </si>
  <si>
    <t>246021301</t>
  </si>
  <si>
    <t>246020414</t>
  </si>
  <si>
    <t>246022307</t>
  </si>
  <si>
    <t>246021801</t>
  </si>
  <si>
    <t>246020307</t>
  </si>
  <si>
    <t>246020825</t>
  </si>
  <si>
    <t>246022306</t>
  </si>
  <si>
    <t>246021215</t>
  </si>
  <si>
    <t>246021608</t>
  </si>
  <si>
    <t>246022121</t>
  </si>
  <si>
    <t>246020521</t>
  </si>
  <si>
    <t>246020607</t>
  </si>
  <si>
    <t>246021426</t>
  </si>
  <si>
    <t>246020525</t>
  </si>
  <si>
    <t>246020527</t>
  </si>
  <si>
    <t>246022218</t>
  </si>
  <si>
    <t>246021525</t>
  </si>
  <si>
    <t>246021209</t>
  </si>
  <si>
    <t>246022210</t>
  </si>
  <si>
    <t>246021124</t>
  </si>
  <si>
    <t>246022219</t>
  </si>
  <si>
    <t>246021112</t>
  </si>
  <si>
    <t>246021523</t>
  </si>
  <si>
    <t>246021425</t>
  </si>
  <si>
    <t>246020224</t>
  </si>
  <si>
    <t>246021904</t>
  </si>
  <si>
    <t>246021917</t>
  </si>
  <si>
    <t>246022310</t>
  </si>
  <si>
    <t>246022106</t>
  </si>
  <si>
    <t>246022126</t>
  </si>
  <si>
    <t>246022013</t>
  </si>
  <si>
    <t>246020711</t>
  </si>
  <si>
    <t>246022009</t>
  </si>
  <si>
    <t>246021517</t>
  </si>
  <si>
    <t>246021805</t>
  </si>
  <si>
    <t>246020625</t>
  </si>
  <si>
    <t>246021006</t>
  </si>
  <si>
    <t>246021709</t>
  </si>
  <si>
    <t>246020127</t>
  </si>
  <si>
    <t>246020413</t>
  </si>
  <si>
    <t>246022118</t>
  </si>
  <si>
    <t>246020511</t>
  </si>
  <si>
    <t>246021201</t>
  </si>
  <si>
    <t>246020113</t>
  </si>
  <si>
    <t>246021828</t>
  </si>
  <si>
    <t>246021707</t>
  </si>
  <si>
    <t>246021125</t>
  </si>
  <si>
    <t>246021414</t>
  </si>
  <si>
    <t>246021604</t>
  </si>
  <si>
    <t>246022122</t>
  </si>
  <si>
    <t>246022316</t>
  </si>
  <si>
    <t>246020408</t>
  </si>
  <si>
    <t>246021208</t>
  </si>
  <si>
    <t>246021203</t>
  </si>
  <si>
    <t>246022025</t>
  </si>
  <si>
    <t>246021928</t>
  </si>
  <si>
    <t>246020919</t>
  </si>
  <si>
    <t>246020714</t>
  </si>
  <si>
    <t>246021117</t>
  </si>
  <si>
    <t>246021419</t>
  </si>
  <si>
    <t>246022322</t>
  </si>
  <si>
    <t>246022015</t>
  </si>
  <si>
    <t>246020227</t>
  </si>
  <si>
    <t>246022315</t>
  </si>
  <si>
    <t>246021618</t>
  </si>
  <si>
    <t>246021807</t>
  </si>
  <si>
    <t>246020804</t>
  </si>
  <si>
    <t>246022127</t>
  </si>
  <si>
    <t>246021222</t>
  </si>
  <si>
    <t>246021508</t>
  </si>
  <si>
    <t>246021320</t>
  </si>
  <si>
    <t>246020812</t>
  </si>
  <si>
    <t>246020624</t>
  </si>
  <si>
    <t>246020830</t>
  </si>
  <si>
    <t>246020503</t>
  </si>
  <si>
    <t>246020315</t>
  </si>
  <si>
    <t>246021403</t>
  </si>
  <si>
    <t>246021121</t>
  </si>
  <si>
    <t>246021926</t>
  </si>
  <si>
    <t>246022005</t>
  </si>
  <si>
    <t>246022206</t>
  </si>
  <si>
    <t>246020401</t>
  </si>
  <si>
    <t>246021227</t>
  </si>
  <si>
    <t>246021115</t>
  </si>
  <si>
    <t>246021705</t>
  </si>
  <si>
    <t>246021207</t>
  </si>
  <si>
    <t>246021613</t>
  </si>
  <si>
    <t>246021515</t>
  </si>
  <si>
    <t>246021116</t>
  </si>
  <si>
    <t>246021723</t>
  </si>
  <si>
    <t>246021103</t>
  </si>
  <si>
    <t>246020809</t>
  </si>
  <si>
    <t>246021407</t>
  </si>
  <si>
    <t>246020102</t>
  </si>
  <si>
    <t>246022303</t>
  </si>
  <si>
    <t>246020424</t>
  </si>
  <si>
    <t>246020518</t>
  </si>
  <si>
    <t>246022026</t>
  </si>
  <si>
    <t>246022203</t>
  </si>
  <si>
    <t>246020422</t>
  </si>
  <si>
    <t>246020608</t>
  </si>
  <si>
    <t>246020817</t>
  </si>
  <si>
    <t>246020323</t>
  </si>
  <si>
    <t>246020417</t>
  </si>
  <si>
    <t>246021505</t>
  </si>
  <si>
    <t>246021725</t>
  </si>
  <si>
    <t>246022222</t>
  </si>
  <si>
    <t>246020502</t>
  </si>
  <si>
    <t>246020604</t>
  </si>
  <si>
    <t>246021422</t>
  </si>
  <si>
    <t>246022018</t>
  </si>
  <si>
    <t>246020805</t>
  </si>
  <si>
    <t>246021830</t>
  </si>
  <si>
    <t>246020704</t>
  </si>
  <si>
    <t>246021625</t>
  </si>
  <si>
    <t>246020610</t>
  </si>
  <si>
    <t>246021622</t>
  </si>
  <si>
    <t>246021019</t>
  </si>
  <si>
    <t>246021909</t>
  </si>
  <si>
    <t>246021004</t>
  </si>
  <si>
    <t>246020724</t>
  </si>
  <si>
    <t>246020124</t>
  </si>
  <si>
    <t>246021120</t>
  </si>
  <si>
    <t>246020119</t>
  </si>
  <si>
    <t>246022213</t>
  </si>
  <si>
    <t>246020823</t>
  </si>
  <si>
    <t>246022022</t>
  </si>
  <si>
    <t>246021624</t>
  </si>
  <si>
    <t>246020128</t>
  </si>
  <si>
    <t>246021418</t>
  </si>
  <si>
    <t>246021324</t>
  </si>
  <si>
    <t>246021421</t>
  </si>
  <si>
    <t>246020504</t>
  </si>
  <si>
    <t>246021716</t>
  </si>
  <si>
    <t>246021413</t>
  </si>
  <si>
    <t>246020324</t>
  </si>
  <si>
    <t>246020122</t>
  </si>
  <si>
    <t>246020927</t>
  </si>
  <si>
    <t>246021003</t>
  </si>
  <si>
    <t>246021224</t>
  </si>
  <si>
    <t>246021601</t>
  </si>
  <si>
    <t>246021402</t>
  </si>
  <si>
    <t>246021708</t>
  </si>
  <si>
    <t>246021202</t>
  </si>
  <si>
    <t>246022101</t>
  </si>
  <si>
    <t>246021530</t>
  </si>
  <si>
    <t>246021503</t>
  </si>
  <si>
    <t>246020207</t>
  </si>
  <si>
    <t>246021813</t>
  </si>
  <si>
    <t>246022007</t>
  </si>
  <si>
    <t>246020803</t>
  </si>
  <si>
    <t>246020302</t>
  </si>
  <si>
    <t>246021626</t>
  </si>
  <si>
    <t>246022027</t>
  </si>
  <si>
    <t>246021512</t>
  </si>
  <si>
    <t>246020429</t>
  </si>
  <si>
    <t>246022311</t>
  </si>
  <si>
    <t>246021912</t>
  </si>
  <si>
    <t>246020827</t>
  </si>
  <si>
    <t>246021516</t>
  </si>
  <si>
    <t>246021212</t>
  </si>
  <si>
    <t>246020722</t>
  </si>
  <si>
    <t>246020313</t>
  </si>
  <si>
    <t>246020813</t>
  </si>
  <si>
    <t>246022321</t>
  </si>
  <si>
    <t>246020901</t>
  </si>
  <si>
    <t>246020206</t>
  </si>
  <si>
    <t>246020308</t>
  </si>
  <si>
    <t>246021513</t>
  </si>
  <si>
    <t>246021026</t>
  </si>
  <si>
    <t>246020717</t>
  </si>
  <si>
    <t>246020210</t>
  </si>
  <si>
    <t>246022124</t>
  </si>
  <si>
    <t>246020709</t>
  </si>
  <si>
    <t>246021918</t>
  </si>
  <si>
    <t>246021315</t>
  </si>
  <si>
    <t>246020329</t>
  </si>
  <si>
    <t>246020829</t>
  </si>
  <si>
    <t>246021405</t>
  </si>
  <si>
    <t>246020916</t>
  </si>
  <si>
    <t>246020104</t>
  </si>
  <si>
    <t>246021717</t>
  </si>
  <si>
    <t>246020528</t>
  </si>
  <si>
    <t>246020523</t>
  </si>
  <si>
    <t>246020212</t>
  </si>
  <si>
    <t>246020405</t>
  </si>
  <si>
    <t>246022017</t>
  </si>
  <si>
    <t>246020819</t>
  </si>
  <si>
    <t>246020130</t>
  </si>
  <si>
    <t>246021128</t>
  </si>
  <si>
    <t>246020311</t>
  </si>
  <si>
    <t>246021930</t>
  </si>
  <si>
    <t>246020110</t>
  </si>
  <si>
    <t>246021101</t>
  </si>
  <si>
    <t>246022305</t>
  </si>
  <si>
    <t>246021501</t>
  </si>
  <si>
    <t>246020526</t>
  </si>
  <si>
    <t>246021819</t>
  </si>
  <si>
    <t>246020513</t>
  </si>
  <si>
    <t>246022111</t>
  </si>
  <si>
    <t>246020208</t>
  </si>
  <si>
    <t>246020616</t>
  </si>
  <si>
    <t>246021022</t>
  </si>
  <si>
    <t>246021129</t>
  </si>
  <si>
    <t>246021802</t>
  </si>
  <si>
    <t>246020216</t>
  </si>
  <si>
    <t>246021615</t>
  </si>
  <si>
    <t>246020321</t>
  </si>
  <si>
    <t>246020322</t>
  </si>
  <si>
    <t>246020930</t>
  </si>
  <si>
    <t>246021217</t>
  </si>
  <si>
    <t>246020922</t>
  </si>
  <si>
    <t>246021628</t>
  </si>
  <si>
    <t>246021130</t>
  </si>
  <si>
    <t>246020404</t>
  </si>
  <si>
    <t>246021916</t>
  </si>
  <si>
    <t>246020603</t>
  </si>
  <si>
    <t>246020708</t>
  </si>
  <si>
    <t>246022129</t>
  </si>
  <si>
    <t>246022202</t>
  </si>
  <si>
    <t>246020729</t>
  </si>
  <si>
    <t>246020406</t>
  </si>
  <si>
    <t>246020508</t>
  </si>
  <si>
    <t>246020915</t>
  </si>
  <si>
    <t>246021321</t>
  </si>
  <si>
    <t>246022215</t>
  </si>
  <si>
    <t>246021211</t>
  </si>
  <si>
    <t>246022116</t>
  </si>
  <si>
    <t>246020629</t>
  </si>
  <si>
    <t>246020516</t>
  </si>
  <si>
    <t>246021001</t>
  </si>
  <si>
    <t>246020618</t>
  </si>
  <si>
    <t>246020622</t>
  </si>
  <si>
    <t>246020602</t>
  </si>
  <si>
    <t>246022312</t>
  </si>
  <si>
    <t>246021104</t>
  </si>
  <si>
    <t>246022115</t>
  </si>
  <si>
    <t>246020822</t>
  </si>
  <si>
    <t>246021616</t>
  </si>
  <si>
    <t>246021803</t>
  </si>
  <si>
    <t>246020820</t>
  </si>
  <si>
    <t>246021308</t>
  </si>
  <si>
    <t>246020611</t>
  </si>
  <si>
    <t>246020818</t>
  </si>
  <si>
    <t>246021213</t>
  </si>
  <si>
    <t>246021226</t>
  </si>
  <si>
    <t>246020630</t>
  </si>
  <si>
    <t>246021710</t>
  </si>
  <si>
    <t>246020627</t>
  </si>
  <si>
    <t>246021109</t>
  </si>
  <si>
    <t>246020220</t>
  </si>
  <si>
    <t>246020728</t>
  </si>
  <si>
    <t>246022221</t>
  </si>
  <si>
    <t>246020828</t>
  </si>
  <si>
    <t>246020928</t>
  </si>
  <si>
    <t>246021314</t>
  </si>
  <si>
    <t>246022010</t>
  </si>
  <si>
    <t>246021329</t>
  </si>
  <si>
    <t>246021929</t>
  </si>
  <si>
    <t>246020301</t>
  </si>
  <si>
    <t>246020705</t>
  </si>
  <si>
    <t>246020628</t>
  </si>
  <si>
    <t>246021105</t>
  </si>
  <si>
    <t>246020522</t>
  </si>
  <si>
    <t>246021507</t>
  </si>
  <si>
    <t>246021205</t>
  </si>
  <si>
    <t>246022108</t>
  </si>
  <si>
    <t>246021903</t>
  </si>
  <si>
    <t>246022021</t>
  </si>
  <si>
    <t>246021826</t>
  </si>
  <si>
    <t>246022014</t>
  </si>
  <si>
    <t>246021021</t>
  </si>
  <si>
    <t>246021023</t>
  </si>
  <si>
    <t>246021310</t>
  </si>
  <si>
    <t>246020615</t>
  </si>
  <si>
    <t>246020421</t>
  </si>
  <si>
    <t>246020225</t>
  </si>
  <si>
    <t>246022028</t>
  </si>
  <si>
    <t>246021522</t>
  </si>
  <si>
    <t>246021114</t>
  </si>
  <si>
    <t>246020617</t>
  </si>
  <si>
    <t>246021119</t>
  </si>
  <si>
    <t>246022226</t>
  </si>
  <si>
    <t>246021701</t>
  </si>
  <si>
    <t>246021122</t>
  </si>
  <si>
    <t>246021317</t>
  </si>
  <si>
    <t>246021925</t>
  </si>
  <si>
    <t>246020506</t>
  </si>
  <si>
    <t>246021720</t>
  </si>
  <si>
    <t>246020221</t>
  </si>
  <si>
    <t>246020325</t>
  </si>
  <si>
    <t>246022201</t>
  </si>
  <si>
    <t>246020517</t>
  </si>
  <si>
    <t>246022019</t>
  </si>
  <si>
    <t>246021214</t>
  </si>
  <si>
    <t>246020814</t>
  </si>
  <si>
    <t>246020223</t>
  </si>
  <si>
    <t>246020808</t>
  </si>
  <si>
    <t>246021219</t>
  </si>
  <si>
    <t>246021504</t>
  </si>
  <si>
    <t>246021002</t>
  </si>
  <si>
    <t>246020529</t>
  </si>
  <si>
    <t>246020412</t>
  </si>
  <si>
    <t>246022204</t>
  </si>
  <si>
    <t>246020209</t>
  </si>
  <si>
    <t>246021028</t>
  </si>
  <si>
    <t>246021107</t>
  </si>
  <si>
    <t>246021614</t>
  </si>
  <si>
    <t>246021825</t>
  </si>
  <si>
    <t>246022208</t>
  </si>
  <si>
    <t>246021327</t>
  </si>
  <si>
    <t>246020730</t>
  </si>
  <si>
    <t>246022105</t>
  </si>
  <si>
    <t>246022220</t>
  </si>
  <si>
    <t>246022113</t>
  </si>
  <si>
    <t>246022318</t>
  </si>
  <si>
    <t>246021811</t>
  </si>
  <si>
    <t>246021527</t>
  </si>
  <si>
    <t>246020719</t>
  </si>
  <si>
    <t>246021420</t>
  </si>
  <si>
    <t>246020606</t>
  </si>
  <si>
    <t>246021404</t>
  </si>
  <si>
    <t>246022130</t>
  </si>
  <si>
    <t>246021901</t>
  </si>
  <si>
    <t>246021905</t>
  </si>
  <si>
    <t>246020201</t>
  </si>
  <si>
    <t>246020614</t>
  </si>
  <si>
    <t>246020314</t>
  </si>
  <si>
    <t>246021015</t>
  </si>
  <si>
    <t>246021126</t>
  </si>
  <si>
    <t>246020218</t>
  </si>
  <si>
    <t>246020613</t>
  </si>
  <si>
    <t>246021305</t>
  </si>
  <si>
    <t>246020720</t>
  </si>
  <si>
    <t>缺考</t>
  </si>
  <si>
    <t>246021318</t>
  </si>
  <si>
    <t>246021815</t>
  </si>
  <si>
    <t>246020419</t>
  </si>
  <si>
    <t>246021302</t>
  </si>
  <si>
    <t>246021306</t>
  </si>
  <si>
    <t>246021818</t>
  </si>
  <si>
    <t>246021711</t>
  </si>
  <si>
    <t>246021030</t>
  </si>
  <si>
    <t>246021715</t>
  </si>
  <si>
    <t>246020514</t>
  </si>
  <si>
    <t>246020403</t>
  </si>
  <si>
    <t>246020904</t>
  </si>
  <si>
    <t>246021008</t>
  </si>
  <si>
    <t>246022119</t>
  </si>
  <si>
    <t>246020821</t>
  </si>
  <si>
    <t>246022320</t>
  </si>
  <si>
    <t>246020826</t>
  </si>
  <si>
    <t>246021429</t>
  </si>
  <si>
    <t>246021923</t>
  </si>
  <si>
    <t>246020226</t>
  </si>
  <si>
    <t>246020913</t>
  </si>
  <si>
    <t>246020319</t>
  </si>
  <si>
    <t>246021727</t>
  </si>
  <si>
    <t>246021519</t>
  </si>
  <si>
    <t>246021702</t>
  </si>
  <si>
    <t>246021309</t>
  </si>
  <si>
    <t>246020712</t>
  </si>
  <si>
    <t>246021018</t>
  </si>
  <si>
    <t>246022008</t>
  </si>
  <si>
    <t>246022211</t>
  </si>
  <si>
    <t>246021927</t>
  </si>
  <si>
    <t>246020203</t>
  </si>
  <si>
    <t>246020418</t>
  </si>
  <si>
    <t>246021730</t>
  </si>
  <si>
    <t>246021824</t>
  </si>
  <si>
    <t>246021611</t>
  </si>
  <si>
    <t>246020721</t>
  </si>
  <si>
    <t>246020118</t>
  </si>
  <si>
    <t>246021228</t>
  </si>
  <si>
    <t>246021323</t>
  </si>
  <si>
    <t>246022030</t>
  </si>
  <si>
    <t>246020911</t>
  </si>
  <si>
    <t>246021014</t>
  </si>
  <si>
    <t>246021506</t>
  </si>
  <si>
    <t>246021911</t>
  </si>
  <si>
    <t>246021823</t>
  </si>
  <si>
    <t>246022228</t>
  </si>
  <si>
    <t>246020912</t>
  </si>
  <si>
    <t>246020228</t>
  </si>
  <si>
    <t>246020510</t>
  </si>
  <si>
    <t>246021924</t>
  </si>
  <si>
    <t>246021510</t>
  </si>
  <si>
    <t>246021814</t>
  </si>
  <si>
    <t>246021520</t>
  </si>
  <si>
    <t>246022102</t>
  </si>
  <si>
    <t>246021719</t>
  </si>
  <si>
    <t>246021509</t>
  </si>
  <si>
    <t>246020620</t>
  </si>
  <si>
    <t>246021330</t>
  </si>
  <si>
    <t>246020211</t>
  </si>
  <si>
    <t>246020416</t>
  </si>
  <si>
    <t>246021829</t>
  </si>
  <si>
    <t>246021423</t>
  </si>
  <si>
    <t>246020326</t>
  </si>
  <si>
    <t>246022012</t>
  </si>
  <si>
    <t>246022011</t>
  </si>
  <si>
    <t>246021902</t>
  </si>
  <si>
    <t>246020917</t>
  </si>
  <si>
    <t>246020103</t>
  </si>
  <si>
    <t>246021619</t>
  </si>
  <si>
    <t>246021816</t>
  </si>
  <si>
    <t>246021822</t>
  </si>
  <si>
    <t>246021412</t>
  </si>
  <si>
    <t>246021416</t>
  </si>
  <si>
    <t>246020509</t>
  </si>
  <si>
    <t>246020420</t>
  </si>
  <si>
    <t>246021907</t>
  </si>
  <si>
    <t>246021602</t>
  </si>
  <si>
    <t>246020407</t>
  </si>
  <si>
    <t>246022112</t>
  </si>
  <si>
    <t>246021809</t>
  </si>
  <si>
    <t>246022003</t>
  </si>
  <si>
    <t>246020112</t>
  </si>
  <si>
    <t>246021920</t>
  </si>
  <si>
    <t>246020410</t>
  </si>
  <si>
    <t>246021607</t>
  </si>
  <si>
    <t>246020320</t>
  </si>
  <si>
    <t>246021408</t>
  </si>
  <si>
    <t>246021820</t>
  </si>
  <si>
    <t>246020328</t>
  </si>
  <si>
    <t>246021610</t>
  </si>
  <si>
    <t>246020923</t>
  </si>
  <si>
    <t>246022313</t>
  </si>
  <si>
    <t>246022016</t>
  </si>
  <si>
    <t>246020908</t>
  </si>
  <si>
    <t>246020105</t>
  </si>
  <si>
    <t>246020905</t>
  </si>
  <si>
    <t>246022120</t>
  </si>
  <si>
    <t>246021728</t>
  </si>
  <si>
    <t>246021518</t>
  </si>
  <si>
    <t>246021612</t>
  </si>
  <si>
    <t>246021417</t>
  </si>
  <si>
    <t>246021915</t>
  </si>
  <si>
    <t>246022314</t>
  </si>
  <si>
    <t>246020612</t>
  </si>
  <si>
    <t>246022309</t>
  </si>
  <si>
    <t>246021223</t>
  </si>
  <si>
    <t>246021511</t>
  </si>
  <si>
    <t>246020316</t>
  </si>
  <si>
    <t>246020430</t>
  </si>
  <si>
    <t>246020921</t>
  </si>
  <si>
    <t>246021718</t>
  </si>
  <si>
    <t>246020505</t>
  </si>
  <si>
    <t>246021025</t>
  </si>
  <si>
    <t>246021229</t>
  </si>
  <si>
    <t>246020204</t>
  </si>
  <si>
    <t>246020601</t>
  </si>
  <si>
    <t>246022123</t>
  </si>
  <si>
    <t>246020727</t>
  </si>
  <si>
    <t>246021313</t>
  </si>
  <si>
    <t>246021218</t>
  </si>
  <si>
    <t>246021609</t>
  </si>
  <si>
    <t>246021808</t>
  </si>
  <si>
    <t>246021722</t>
  </si>
  <si>
    <t>246020707</t>
  </si>
  <si>
    <t>246021110</t>
  </si>
  <si>
    <t>246022308</t>
  </si>
  <si>
    <t>246021712</t>
  </si>
  <si>
    <t>246022323</t>
  </si>
  <si>
    <t>246021020</t>
  </si>
  <si>
    <t>246021106</t>
  </si>
  <si>
    <t>246020107</t>
  </si>
  <si>
    <t>246021703</t>
  </si>
  <si>
    <t>246020920</t>
  </si>
  <si>
    <t>246022301</t>
  </si>
  <si>
    <t>246020903</t>
  </si>
  <si>
    <t>246020108</t>
  </si>
  <si>
    <t>246020425</t>
  </si>
  <si>
    <t>246020726</t>
  </si>
  <si>
    <t>246022103</t>
  </si>
  <si>
    <t>246021415</t>
  </si>
  <si>
    <t>246020701</t>
  </si>
  <si>
    <t>246021621</t>
  </si>
  <si>
    <t>246021919</t>
  </si>
  <si>
    <t>246021010</t>
  </si>
  <si>
    <t>246021721</t>
  </si>
  <si>
    <t>246020219</t>
  </si>
  <si>
    <t>246021526</t>
  </si>
  <si>
    <t>246022207</t>
  </si>
  <si>
    <t>246021514</t>
  </si>
  <si>
    <t>246020501</t>
  </si>
  <si>
    <t>246021906</t>
  </si>
  <si>
    <t>246022024</t>
  </si>
  <si>
    <t>246020411</t>
  </si>
  <si>
    <t>246022104</t>
  </si>
  <si>
    <t>246020718</t>
  </si>
  <si>
    <t>246022216</t>
  </si>
  <si>
    <t>246021729</t>
  </si>
  <si>
    <t>246020120</t>
  </si>
  <si>
    <t>246021118</t>
  </si>
  <si>
    <t>246021005</t>
  </si>
  <si>
    <t>246021102</t>
  </si>
  <si>
    <t>246020816</t>
  </si>
  <si>
    <t>246021502</t>
  </si>
  <si>
    <t>246020621</t>
  </si>
  <si>
    <t>246020125</t>
  </si>
  <si>
    <t>246021027</t>
  </si>
  <si>
    <t>246020126</t>
  </si>
  <si>
    <t>246021221</t>
  </si>
  <si>
    <t>246020605</t>
  </si>
  <si>
    <t>246021319</t>
  </si>
  <si>
    <t>246020310</t>
  </si>
  <si>
    <t>246020507</t>
  </si>
  <si>
    <t>246020512</t>
  </si>
  <si>
    <t>246020929</t>
  </si>
  <si>
    <t>246020115</t>
  </si>
  <si>
    <t>246021630</t>
  </si>
  <si>
    <t>246020811</t>
  </si>
  <si>
    <t>246022209</t>
  </si>
  <si>
    <t>246021210</t>
  </si>
  <si>
    <t>246020114</t>
  </si>
  <si>
    <t>246021806</t>
  </si>
  <si>
    <t>246021714</t>
  </si>
  <si>
    <t>246021427</t>
  </si>
  <si>
    <t>246020318</t>
  </si>
  <si>
    <t>246021328</t>
  </si>
  <si>
    <t>246020702</t>
  </si>
  <si>
    <t>246021220</t>
  </si>
  <si>
    <t>246020106</t>
  </si>
  <si>
    <t>246021230</t>
  </si>
  <si>
    <t>246022230</t>
  </si>
  <si>
    <t>246020703</t>
  </si>
  <si>
    <t>246020230</t>
  </si>
  <si>
    <t>246021424</t>
  </si>
  <si>
    <t>246021113</t>
  </si>
  <si>
    <t>246022004</t>
  </si>
  <si>
    <t>246020402</t>
  </si>
  <si>
    <t>246022117</t>
  </si>
  <si>
    <t>246022128</t>
  </si>
  <si>
    <t>246020626</t>
  </si>
  <si>
    <t>246020330</t>
  </si>
  <si>
    <t>246021529</t>
  </si>
  <si>
    <t>246022317</t>
  </si>
  <si>
    <t>246020802</t>
  </si>
  <si>
    <t>246022212</t>
  </si>
  <si>
    <t>246021603</t>
  </si>
  <si>
    <t>246020918</t>
  </si>
  <si>
    <t>246021123</t>
  </si>
  <si>
    <t>246022205</t>
  </si>
  <si>
    <t>246022020</t>
  </si>
  <si>
    <t>246020129</t>
  </si>
  <si>
    <t>246020815</t>
  </si>
  <si>
    <t>246021812</t>
  </si>
  <si>
    <t>246020305</t>
  </si>
  <si>
    <t>246021216</t>
  </si>
  <si>
    <t>246021012</t>
  </si>
  <si>
    <t>246020327</t>
  </si>
  <si>
    <t>246020409</t>
  </si>
  <si>
    <t>246020229</t>
  </si>
  <si>
    <t>246021307</t>
  </si>
  <si>
    <t>246020824</t>
  </si>
  <si>
    <t>246021821</t>
  </si>
  <si>
    <t>246022224</t>
  </si>
  <si>
    <t>246021029</t>
  </si>
  <si>
    <t>246020428</t>
  </si>
  <si>
    <t>246021108</t>
  </si>
  <si>
    <t>246021623</t>
  </si>
  <si>
    <t>246020222</t>
  </si>
  <si>
    <t>246020902</t>
  </si>
  <si>
    <t>246021304</t>
  </si>
  <si>
    <t>246020520</t>
  </si>
  <si>
    <t>246021827</t>
  </si>
  <si>
    <t>246020907</t>
  </si>
  <si>
    <t>246020312</t>
  </si>
  <si>
    <t>246021325</t>
  </si>
  <si>
    <t>246020926</t>
  </si>
  <si>
    <t>246020623</t>
  </si>
  <si>
    <t>246020217</t>
  </si>
  <si>
    <t>246021605</t>
  </si>
  <si>
    <t>246020111</t>
  </si>
  <si>
    <t>246021206</t>
  </si>
  <si>
    <t>246021406</t>
  </si>
  <si>
    <t>246021914</t>
  </si>
  <si>
    <t>246021322</t>
  </si>
  <si>
    <t>246020801</t>
  </si>
  <si>
    <t>246020515</t>
  </si>
  <si>
    <t>246022109</t>
  </si>
  <si>
    <t>246022125</t>
  </si>
  <si>
    <t>246021009</t>
  </si>
  <si>
    <t>246020205</t>
  </si>
  <si>
    <t>246022227</t>
  </si>
  <si>
    <t>246021303</t>
  </si>
  <si>
    <t>246020306</t>
  </si>
  <si>
    <t>246022002</t>
  </si>
  <si>
    <t>246020725</t>
  </si>
  <si>
    <t>246022107</t>
  </si>
  <si>
    <t>246020121</t>
  </si>
  <si>
    <t>246020215</t>
  </si>
  <si>
    <t>246021804</t>
  </si>
  <si>
    <t>246020910</t>
  </si>
  <si>
    <t>246020715</t>
  </si>
  <si>
    <t>246020619</t>
  </si>
  <si>
    <t>246020706</t>
  </si>
  <si>
    <t>246020303</t>
  </si>
  <si>
    <t>246021024</t>
  </si>
  <si>
    <t>246020214</t>
  </si>
  <si>
    <t>246022023</t>
  </si>
  <si>
    <t>246020415</t>
  </si>
  <si>
    <t>246020213</t>
  </si>
  <si>
    <t>246022029</t>
  </si>
  <si>
    <t>246020519</t>
  </si>
  <si>
    <t>246021606</t>
  </si>
  <si>
    <t>246021922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</si>
</sst>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7"/>
  <sheetViews>
    <sheetView tabSelected="1" workbookViewId="0">
      <pane ySplit="3" topLeftCell="A4" activePane="bottomLeft" state="frozen"/>
      <selection/>
      <selection pane="bottomLeft" activeCell="A1" sqref="A1"/>
    </sheetView>
  </sheetViews>
  <sheetFormatPr defaultColWidth="9" defaultRowHeight="13.5" outlineLevelCol="7"/>
  <cols>
    <col min="2" max="2" width="22.75" customWidth="1"/>
    <col min="3" max="3" width="18.75" customWidth="1"/>
    <col min="4" max="4" width="13.375" customWidth="1"/>
    <col min="5" max="5" width="15.75" customWidth="1"/>
    <col min="6" max="6" width="14.375" customWidth="1"/>
    <col min="7" max="7" width="20.125" style="1" customWidth="1"/>
    <col min="8" max="8" width="17.375" customWidth="1"/>
  </cols>
  <sheetData>
    <row r="1" ht="24" customHeight="1" spans="1:1">
      <c r="A1" s="2" t="s">
        <v>0</v>
      </c>
    </row>
    <row r="2" ht="57" customHeight="1" spans="1:8">
      <c r="A2" s="3" t="s">
        <v>1</v>
      </c>
      <c r="B2" s="4"/>
      <c r="C2" s="4"/>
      <c r="D2" s="4"/>
      <c r="E2" s="4"/>
      <c r="F2" s="4"/>
      <c r="G2" s="5"/>
      <c r="H2" s="4"/>
    </row>
    <row r="3" ht="4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6" t="s">
        <v>9</v>
      </c>
    </row>
    <row r="4" ht="18.75" spans="1:8">
      <c r="A4" s="8">
        <v>1</v>
      </c>
      <c r="B4" s="9" t="s">
        <v>10</v>
      </c>
      <c r="C4" s="10" t="s">
        <v>11</v>
      </c>
      <c r="D4" s="9" t="str">
        <f>"陈琪"</f>
        <v>陈琪</v>
      </c>
      <c r="E4" s="8">
        <v>87</v>
      </c>
      <c r="F4" s="8">
        <v>1</v>
      </c>
      <c r="G4" s="11">
        <f>AVERAGE(E4:E413)</f>
        <v>67.219512195122</v>
      </c>
      <c r="H4" s="8" t="s">
        <v>12</v>
      </c>
    </row>
    <row r="5" ht="18.75" spans="1:8">
      <c r="A5" s="8">
        <v>2</v>
      </c>
      <c r="B5" s="9" t="s">
        <v>10</v>
      </c>
      <c r="C5" s="10" t="s">
        <v>13</v>
      </c>
      <c r="D5" s="9" t="str">
        <f>"黎小风"</f>
        <v>黎小风</v>
      </c>
      <c r="E5" s="8">
        <v>86</v>
      </c>
      <c r="F5" s="8">
        <v>2</v>
      </c>
      <c r="G5" s="11"/>
      <c r="H5" s="8" t="s">
        <v>12</v>
      </c>
    </row>
    <row r="6" ht="18.75" spans="1:8">
      <c r="A6" s="8">
        <v>3</v>
      </c>
      <c r="B6" s="9" t="s">
        <v>10</v>
      </c>
      <c r="C6" s="10" t="s">
        <v>14</v>
      </c>
      <c r="D6" s="9" t="str">
        <f>"郭金娟"</f>
        <v>郭金娟</v>
      </c>
      <c r="E6" s="8">
        <v>84</v>
      </c>
      <c r="F6" s="8">
        <v>3</v>
      </c>
      <c r="G6" s="11"/>
      <c r="H6" s="8" t="s">
        <v>12</v>
      </c>
    </row>
    <row r="7" ht="18.75" spans="1:8">
      <c r="A7" s="8">
        <v>4</v>
      </c>
      <c r="B7" s="9" t="s">
        <v>10</v>
      </c>
      <c r="C7" s="10" t="s">
        <v>15</v>
      </c>
      <c r="D7" s="9" t="str">
        <f>"王佳琪"</f>
        <v>王佳琪</v>
      </c>
      <c r="E7" s="8">
        <v>83</v>
      </c>
      <c r="F7" s="8">
        <v>4</v>
      </c>
      <c r="G7" s="11"/>
      <c r="H7" s="8" t="s">
        <v>12</v>
      </c>
    </row>
    <row r="8" ht="18.75" spans="1:8">
      <c r="A8" s="8">
        <v>5</v>
      </c>
      <c r="B8" s="9" t="s">
        <v>10</v>
      </c>
      <c r="C8" s="10" t="s">
        <v>16</v>
      </c>
      <c r="D8" s="9" t="str">
        <f>"李玥"</f>
        <v>李玥</v>
      </c>
      <c r="E8" s="8">
        <v>83</v>
      </c>
      <c r="F8" s="8">
        <v>5</v>
      </c>
      <c r="G8" s="11"/>
      <c r="H8" s="8" t="s">
        <v>12</v>
      </c>
    </row>
    <row r="9" ht="18.75" spans="1:8">
      <c r="A9" s="8">
        <v>6</v>
      </c>
      <c r="B9" s="9" t="s">
        <v>10</v>
      </c>
      <c r="C9" s="10" t="s">
        <v>17</v>
      </c>
      <c r="D9" s="9" t="str">
        <f>"吕亚琼"</f>
        <v>吕亚琼</v>
      </c>
      <c r="E9" s="8">
        <v>83</v>
      </c>
      <c r="F9" s="8">
        <v>6</v>
      </c>
      <c r="G9" s="11"/>
      <c r="H9" s="8" t="s">
        <v>12</v>
      </c>
    </row>
    <row r="10" ht="18.75" spans="1:8">
      <c r="A10" s="8">
        <v>7</v>
      </c>
      <c r="B10" s="9" t="s">
        <v>10</v>
      </c>
      <c r="C10" s="10" t="s">
        <v>18</v>
      </c>
      <c r="D10" s="9" t="str">
        <f>"林瑞东"</f>
        <v>林瑞东</v>
      </c>
      <c r="E10" s="8">
        <v>83</v>
      </c>
      <c r="F10" s="8">
        <v>7</v>
      </c>
      <c r="G10" s="11"/>
      <c r="H10" s="8" t="s">
        <v>12</v>
      </c>
    </row>
    <row r="11" ht="18.75" spans="1:8">
      <c r="A11" s="8">
        <v>8</v>
      </c>
      <c r="B11" s="9" t="s">
        <v>10</v>
      </c>
      <c r="C11" s="10" t="s">
        <v>19</v>
      </c>
      <c r="D11" s="9" t="str">
        <f>"余秀玲"</f>
        <v>余秀玲</v>
      </c>
      <c r="E11" s="8">
        <v>82</v>
      </c>
      <c r="F11" s="8">
        <v>8</v>
      </c>
      <c r="G11" s="11"/>
      <c r="H11" s="8" t="s">
        <v>12</v>
      </c>
    </row>
    <row r="12" ht="18.75" spans="1:8">
      <c r="A12" s="8">
        <v>9</v>
      </c>
      <c r="B12" s="9" t="s">
        <v>10</v>
      </c>
      <c r="C12" s="10" t="s">
        <v>20</v>
      </c>
      <c r="D12" s="9" t="str">
        <f>"阳震"</f>
        <v>阳震</v>
      </c>
      <c r="E12" s="8">
        <v>82</v>
      </c>
      <c r="F12" s="8">
        <v>9</v>
      </c>
      <c r="G12" s="11"/>
      <c r="H12" s="8" t="s">
        <v>12</v>
      </c>
    </row>
    <row r="13" ht="18.75" spans="1:8">
      <c r="A13" s="8">
        <v>10</v>
      </c>
      <c r="B13" s="9" t="s">
        <v>10</v>
      </c>
      <c r="C13" s="10" t="s">
        <v>21</v>
      </c>
      <c r="D13" s="9" t="str">
        <f>"何艳莹"</f>
        <v>何艳莹</v>
      </c>
      <c r="E13" s="8">
        <v>82</v>
      </c>
      <c r="F13" s="8">
        <v>10</v>
      </c>
      <c r="G13" s="11"/>
      <c r="H13" s="8" t="s">
        <v>12</v>
      </c>
    </row>
    <row r="14" ht="18.75" spans="1:8">
      <c r="A14" s="8">
        <v>11</v>
      </c>
      <c r="B14" s="9" t="s">
        <v>10</v>
      </c>
      <c r="C14" s="10" t="s">
        <v>22</v>
      </c>
      <c r="D14" s="9" t="str">
        <f>"龚盛彬"</f>
        <v>龚盛彬</v>
      </c>
      <c r="E14" s="8">
        <v>81</v>
      </c>
      <c r="F14" s="8">
        <v>11</v>
      </c>
      <c r="G14" s="11"/>
      <c r="H14" s="8" t="s">
        <v>12</v>
      </c>
    </row>
    <row r="15" ht="18.75" spans="1:8">
      <c r="A15" s="8">
        <v>12</v>
      </c>
      <c r="B15" s="9" t="s">
        <v>10</v>
      </c>
      <c r="C15" s="10" t="s">
        <v>23</v>
      </c>
      <c r="D15" s="9" t="str">
        <f>"李琼兰"</f>
        <v>李琼兰</v>
      </c>
      <c r="E15" s="8">
        <v>81</v>
      </c>
      <c r="F15" s="8">
        <v>12</v>
      </c>
      <c r="G15" s="11"/>
      <c r="H15" s="8" t="s">
        <v>12</v>
      </c>
    </row>
    <row r="16" ht="18.75" spans="1:8">
      <c r="A16" s="8">
        <v>13</v>
      </c>
      <c r="B16" s="9" t="s">
        <v>10</v>
      </c>
      <c r="C16" s="10" t="s">
        <v>24</v>
      </c>
      <c r="D16" s="9" t="str">
        <f>"郭育莹"</f>
        <v>郭育莹</v>
      </c>
      <c r="E16" s="8">
        <v>81</v>
      </c>
      <c r="F16" s="8">
        <v>13</v>
      </c>
      <c r="G16" s="11"/>
      <c r="H16" s="8" t="s">
        <v>12</v>
      </c>
    </row>
    <row r="17" ht="18.75" spans="1:8">
      <c r="A17" s="8">
        <v>14</v>
      </c>
      <c r="B17" s="9" t="s">
        <v>10</v>
      </c>
      <c r="C17" s="10" t="s">
        <v>25</v>
      </c>
      <c r="D17" s="9" t="str">
        <f>"商梦丽"</f>
        <v>商梦丽</v>
      </c>
      <c r="E17" s="8">
        <v>81</v>
      </c>
      <c r="F17" s="8">
        <v>14</v>
      </c>
      <c r="G17" s="11"/>
      <c r="H17" s="8" t="s">
        <v>12</v>
      </c>
    </row>
    <row r="18" ht="18.75" spans="1:8">
      <c r="A18" s="8">
        <v>15</v>
      </c>
      <c r="B18" s="9" t="s">
        <v>10</v>
      </c>
      <c r="C18" s="10" t="s">
        <v>26</v>
      </c>
      <c r="D18" s="9" t="str">
        <f>"陈海忠"</f>
        <v>陈海忠</v>
      </c>
      <c r="E18" s="8">
        <v>81</v>
      </c>
      <c r="F18" s="8">
        <v>15</v>
      </c>
      <c r="G18" s="11"/>
      <c r="H18" s="8" t="s">
        <v>12</v>
      </c>
    </row>
    <row r="19" ht="18.75" spans="1:8">
      <c r="A19" s="8">
        <v>16</v>
      </c>
      <c r="B19" s="9" t="s">
        <v>10</v>
      </c>
      <c r="C19" s="10" t="s">
        <v>27</v>
      </c>
      <c r="D19" s="9" t="str">
        <f>"冯晓静"</f>
        <v>冯晓静</v>
      </c>
      <c r="E19" s="8">
        <v>80</v>
      </c>
      <c r="F19" s="8">
        <v>16</v>
      </c>
      <c r="G19" s="11"/>
      <c r="H19" s="8" t="s">
        <v>12</v>
      </c>
    </row>
    <row r="20" ht="18.75" spans="1:8">
      <c r="A20" s="8">
        <v>17</v>
      </c>
      <c r="B20" s="9" t="s">
        <v>10</v>
      </c>
      <c r="C20" s="10" t="s">
        <v>28</v>
      </c>
      <c r="D20" s="9" t="str">
        <f>"周慧媚"</f>
        <v>周慧媚</v>
      </c>
      <c r="E20" s="8">
        <v>80</v>
      </c>
      <c r="F20" s="8">
        <v>17</v>
      </c>
      <c r="G20" s="11"/>
      <c r="H20" s="8" t="s">
        <v>12</v>
      </c>
    </row>
    <row r="21" ht="18.75" spans="1:8">
      <c r="A21" s="8">
        <v>18</v>
      </c>
      <c r="B21" s="9" t="s">
        <v>10</v>
      </c>
      <c r="C21" s="10" t="s">
        <v>29</v>
      </c>
      <c r="D21" s="9" t="str">
        <f>"黄镜霏"</f>
        <v>黄镜霏</v>
      </c>
      <c r="E21" s="8">
        <v>80</v>
      </c>
      <c r="F21" s="8">
        <v>18</v>
      </c>
      <c r="G21" s="11"/>
      <c r="H21" s="8" t="s">
        <v>12</v>
      </c>
    </row>
    <row r="22" ht="18.75" spans="1:8">
      <c r="A22" s="8">
        <v>19</v>
      </c>
      <c r="B22" s="9" t="s">
        <v>10</v>
      </c>
      <c r="C22" s="10" t="s">
        <v>30</v>
      </c>
      <c r="D22" s="9" t="str">
        <f>"陈毓康"</f>
        <v>陈毓康</v>
      </c>
      <c r="E22" s="8">
        <v>80</v>
      </c>
      <c r="F22" s="8">
        <v>19</v>
      </c>
      <c r="G22" s="11"/>
      <c r="H22" s="8" t="s">
        <v>12</v>
      </c>
    </row>
    <row r="23" ht="18.75" spans="1:8">
      <c r="A23" s="8">
        <v>20</v>
      </c>
      <c r="B23" s="9" t="s">
        <v>10</v>
      </c>
      <c r="C23" s="10" t="s">
        <v>31</v>
      </c>
      <c r="D23" s="9" t="str">
        <f>"陈丹香"</f>
        <v>陈丹香</v>
      </c>
      <c r="E23" s="8">
        <v>80</v>
      </c>
      <c r="F23" s="8">
        <v>20</v>
      </c>
      <c r="G23" s="11"/>
      <c r="H23" s="8" t="s">
        <v>12</v>
      </c>
    </row>
    <row r="24" ht="18.75" spans="1:8">
      <c r="A24" s="8">
        <v>21</v>
      </c>
      <c r="B24" s="9" t="s">
        <v>10</v>
      </c>
      <c r="C24" s="10" t="s">
        <v>32</v>
      </c>
      <c r="D24" s="9" t="str">
        <f>"方希"</f>
        <v>方希</v>
      </c>
      <c r="E24" s="8">
        <v>79</v>
      </c>
      <c r="F24" s="8">
        <v>21</v>
      </c>
      <c r="G24" s="11"/>
      <c r="H24" s="8" t="s">
        <v>12</v>
      </c>
    </row>
    <row r="25" ht="18.75" spans="1:8">
      <c r="A25" s="8">
        <v>22</v>
      </c>
      <c r="B25" s="9" t="s">
        <v>10</v>
      </c>
      <c r="C25" s="10" t="s">
        <v>33</v>
      </c>
      <c r="D25" s="9" t="str">
        <f>"许迎同"</f>
        <v>许迎同</v>
      </c>
      <c r="E25" s="8">
        <v>79</v>
      </c>
      <c r="F25" s="8">
        <v>22</v>
      </c>
      <c r="G25" s="11"/>
      <c r="H25" s="8" t="s">
        <v>12</v>
      </c>
    </row>
    <row r="26" ht="18.75" spans="1:8">
      <c r="A26" s="8">
        <v>23</v>
      </c>
      <c r="B26" s="9" t="s">
        <v>10</v>
      </c>
      <c r="C26" s="10" t="s">
        <v>34</v>
      </c>
      <c r="D26" s="9" t="str">
        <f>"林静"</f>
        <v>林静</v>
      </c>
      <c r="E26" s="8">
        <v>79</v>
      </c>
      <c r="F26" s="8">
        <v>23</v>
      </c>
      <c r="G26" s="11"/>
      <c r="H26" s="8" t="s">
        <v>12</v>
      </c>
    </row>
    <row r="27" ht="18.75" spans="1:8">
      <c r="A27" s="8">
        <v>24</v>
      </c>
      <c r="B27" s="9" t="s">
        <v>10</v>
      </c>
      <c r="C27" s="10" t="s">
        <v>35</v>
      </c>
      <c r="D27" s="9" t="str">
        <f>"冯杨妮"</f>
        <v>冯杨妮</v>
      </c>
      <c r="E27" s="8">
        <v>79</v>
      </c>
      <c r="F27" s="8">
        <v>24</v>
      </c>
      <c r="G27" s="11"/>
      <c r="H27" s="8" t="s">
        <v>12</v>
      </c>
    </row>
    <row r="28" ht="18.75" spans="1:8">
      <c r="A28" s="8">
        <v>25</v>
      </c>
      <c r="B28" s="9" t="s">
        <v>10</v>
      </c>
      <c r="C28" s="10" t="s">
        <v>36</v>
      </c>
      <c r="D28" s="9" t="str">
        <f>"陈华梅"</f>
        <v>陈华梅</v>
      </c>
      <c r="E28" s="8">
        <v>79</v>
      </c>
      <c r="F28" s="8">
        <v>25</v>
      </c>
      <c r="G28" s="11"/>
      <c r="H28" s="8" t="s">
        <v>12</v>
      </c>
    </row>
    <row r="29" ht="18.75" spans="1:8">
      <c r="A29" s="8">
        <v>26</v>
      </c>
      <c r="B29" s="9" t="s">
        <v>10</v>
      </c>
      <c r="C29" s="10" t="s">
        <v>37</v>
      </c>
      <c r="D29" s="9" t="str">
        <f>"毛艺颖"</f>
        <v>毛艺颖</v>
      </c>
      <c r="E29" s="8">
        <v>79</v>
      </c>
      <c r="F29" s="8">
        <v>26</v>
      </c>
      <c r="G29" s="11"/>
      <c r="H29" s="8" t="s">
        <v>12</v>
      </c>
    </row>
    <row r="30" ht="18.75" spans="1:8">
      <c r="A30" s="8">
        <v>27</v>
      </c>
      <c r="B30" s="9" t="s">
        <v>10</v>
      </c>
      <c r="C30" s="10" t="s">
        <v>38</v>
      </c>
      <c r="D30" s="9" t="str">
        <f>"王松颖"</f>
        <v>王松颖</v>
      </c>
      <c r="E30" s="8">
        <v>79</v>
      </c>
      <c r="F30" s="8">
        <v>27</v>
      </c>
      <c r="G30" s="11"/>
      <c r="H30" s="8" t="s">
        <v>12</v>
      </c>
    </row>
    <row r="31" ht="18.75" spans="1:8">
      <c r="A31" s="8">
        <v>28</v>
      </c>
      <c r="B31" s="9" t="s">
        <v>10</v>
      </c>
      <c r="C31" s="10" t="s">
        <v>39</v>
      </c>
      <c r="D31" s="9" t="str">
        <f>"陈燕"</f>
        <v>陈燕</v>
      </c>
      <c r="E31" s="8">
        <v>79</v>
      </c>
      <c r="F31" s="8">
        <v>28</v>
      </c>
      <c r="G31" s="11"/>
      <c r="H31" s="8" t="s">
        <v>12</v>
      </c>
    </row>
    <row r="32" ht="18.75" spans="1:8">
      <c r="A32" s="8">
        <v>29</v>
      </c>
      <c r="B32" s="9" t="s">
        <v>10</v>
      </c>
      <c r="C32" s="10" t="s">
        <v>40</v>
      </c>
      <c r="D32" s="9" t="str">
        <f>"王梦琳"</f>
        <v>王梦琳</v>
      </c>
      <c r="E32" s="8">
        <v>79</v>
      </c>
      <c r="F32" s="8">
        <v>29</v>
      </c>
      <c r="G32" s="11"/>
      <c r="H32" s="8" t="s">
        <v>12</v>
      </c>
    </row>
    <row r="33" ht="18.75" spans="1:8">
      <c r="A33" s="8">
        <v>30</v>
      </c>
      <c r="B33" s="9" t="s">
        <v>10</v>
      </c>
      <c r="C33" s="10" t="s">
        <v>41</v>
      </c>
      <c r="D33" s="9" t="str">
        <f>"潘孝宝"</f>
        <v>潘孝宝</v>
      </c>
      <c r="E33" s="8">
        <v>79</v>
      </c>
      <c r="F33" s="8">
        <v>30</v>
      </c>
      <c r="G33" s="11"/>
      <c r="H33" s="8" t="s">
        <v>12</v>
      </c>
    </row>
    <row r="34" ht="18.75" spans="1:8">
      <c r="A34" s="8">
        <v>31</v>
      </c>
      <c r="B34" s="9" t="s">
        <v>10</v>
      </c>
      <c r="C34" s="10" t="s">
        <v>42</v>
      </c>
      <c r="D34" s="9" t="str">
        <f>"刘燕芳"</f>
        <v>刘燕芳</v>
      </c>
      <c r="E34" s="8">
        <v>79</v>
      </c>
      <c r="F34" s="8">
        <v>31</v>
      </c>
      <c r="G34" s="11"/>
      <c r="H34" s="8" t="s">
        <v>12</v>
      </c>
    </row>
    <row r="35" ht="18.75" spans="1:8">
      <c r="A35" s="8">
        <v>32</v>
      </c>
      <c r="B35" s="9" t="s">
        <v>10</v>
      </c>
      <c r="C35" s="10" t="s">
        <v>43</v>
      </c>
      <c r="D35" s="9" t="str">
        <f>"何苡珊"</f>
        <v>何苡珊</v>
      </c>
      <c r="E35" s="8">
        <v>79</v>
      </c>
      <c r="F35" s="8">
        <v>32</v>
      </c>
      <c r="G35" s="11"/>
      <c r="H35" s="8" t="s">
        <v>12</v>
      </c>
    </row>
    <row r="36" ht="18.75" spans="1:8">
      <c r="A36" s="8">
        <v>33</v>
      </c>
      <c r="B36" s="9" t="s">
        <v>10</v>
      </c>
      <c r="C36" s="10" t="s">
        <v>44</v>
      </c>
      <c r="D36" s="9" t="str">
        <f>"黄夏蝶"</f>
        <v>黄夏蝶</v>
      </c>
      <c r="E36" s="8">
        <v>78</v>
      </c>
      <c r="F36" s="8">
        <v>33</v>
      </c>
      <c r="G36" s="11"/>
      <c r="H36" s="8" t="s">
        <v>12</v>
      </c>
    </row>
    <row r="37" ht="18.75" spans="1:8">
      <c r="A37" s="8">
        <v>34</v>
      </c>
      <c r="B37" s="9" t="s">
        <v>10</v>
      </c>
      <c r="C37" s="10" t="s">
        <v>45</v>
      </c>
      <c r="D37" s="9" t="str">
        <f>"符永情"</f>
        <v>符永情</v>
      </c>
      <c r="E37" s="8">
        <v>78</v>
      </c>
      <c r="F37" s="8">
        <v>34</v>
      </c>
      <c r="G37" s="11"/>
      <c r="H37" s="8" t="s">
        <v>12</v>
      </c>
    </row>
    <row r="38" ht="18.75" spans="1:8">
      <c r="A38" s="8">
        <v>35</v>
      </c>
      <c r="B38" s="9" t="s">
        <v>10</v>
      </c>
      <c r="C38" s="10" t="s">
        <v>46</v>
      </c>
      <c r="D38" s="9" t="str">
        <f>"龙妙玲"</f>
        <v>龙妙玲</v>
      </c>
      <c r="E38" s="8">
        <v>78</v>
      </c>
      <c r="F38" s="8">
        <v>35</v>
      </c>
      <c r="G38" s="11"/>
      <c r="H38" s="8" t="s">
        <v>12</v>
      </c>
    </row>
    <row r="39" ht="18.75" spans="1:8">
      <c r="A39" s="8">
        <v>36</v>
      </c>
      <c r="B39" s="9" t="s">
        <v>10</v>
      </c>
      <c r="C39" s="10" t="s">
        <v>47</v>
      </c>
      <c r="D39" s="9" t="str">
        <f>"刘欣柳"</f>
        <v>刘欣柳</v>
      </c>
      <c r="E39" s="8">
        <v>78</v>
      </c>
      <c r="F39" s="8">
        <v>36</v>
      </c>
      <c r="G39" s="11"/>
      <c r="H39" s="8" t="s">
        <v>12</v>
      </c>
    </row>
    <row r="40" ht="18.75" spans="1:8">
      <c r="A40" s="8">
        <v>37</v>
      </c>
      <c r="B40" s="9" t="s">
        <v>10</v>
      </c>
      <c r="C40" s="10" t="s">
        <v>48</v>
      </c>
      <c r="D40" s="9" t="str">
        <f>"邢增蚯"</f>
        <v>邢增蚯</v>
      </c>
      <c r="E40" s="8">
        <v>77</v>
      </c>
      <c r="F40" s="8">
        <v>37</v>
      </c>
      <c r="G40" s="11"/>
      <c r="H40" s="8" t="s">
        <v>12</v>
      </c>
    </row>
    <row r="41" ht="18.75" spans="1:8">
      <c r="A41" s="8">
        <v>38</v>
      </c>
      <c r="B41" s="9" t="s">
        <v>10</v>
      </c>
      <c r="C41" s="10" t="s">
        <v>49</v>
      </c>
      <c r="D41" s="9" t="str">
        <f>"钟李霞"</f>
        <v>钟李霞</v>
      </c>
      <c r="E41" s="8">
        <v>77</v>
      </c>
      <c r="F41" s="8">
        <v>38</v>
      </c>
      <c r="G41" s="11"/>
      <c r="H41" s="8" t="s">
        <v>12</v>
      </c>
    </row>
    <row r="42" ht="18.75" spans="1:8">
      <c r="A42" s="8">
        <v>39</v>
      </c>
      <c r="B42" s="9" t="s">
        <v>10</v>
      </c>
      <c r="C42" s="10" t="s">
        <v>50</v>
      </c>
      <c r="D42" s="9" t="str">
        <f>"冯佳宁"</f>
        <v>冯佳宁</v>
      </c>
      <c r="E42" s="8">
        <v>77</v>
      </c>
      <c r="F42" s="8">
        <v>39</v>
      </c>
      <c r="G42" s="11"/>
      <c r="H42" s="8" t="s">
        <v>12</v>
      </c>
    </row>
    <row r="43" ht="18.75" spans="1:8">
      <c r="A43" s="8">
        <v>40</v>
      </c>
      <c r="B43" s="9" t="s">
        <v>10</v>
      </c>
      <c r="C43" s="10" t="s">
        <v>51</v>
      </c>
      <c r="D43" s="9" t="str">
        <f>"邢贞萍"</f>
        <v>邢贞萍</v>
      </c>
      <c r="E43" s="8">
        <v>77</v>
      </c>
      <c r="F43" s="8">
        <v>40</v>
      </c>
      <c r="G43" s="11"/>
      <c r="H43" s="8" t="s">
        <v>12</v>
      </c>
    </row>
    <row r="44" ht="18.75" spans="1:8">
      <c r="A44" s="8">
        <v>41</v>
      </c>
      <c r="B44" s="9" t="s">
        <v>10</v>
      </c>
      <c r="C44" s="10" t="s">
        <v>52</v>
      </c>
      <c r="D44" s="9" t="str">
        <f>"董丽苇"</f>
        <v>董丽苇</v>
      </c>
      <c r="E44" s="8">
        <v>77</v>
      </c>
      <c r="F44" s="8">
        <v>41</v>
      </c>
      <c r="G44" s="11"/>
      <c r="H44" s="8" t="s">
        <v>12</v>
      </c>
    </row>
    <row r="45" ht="18.75" spans="1:8">
      <c r="A45" s="8">
        <v>42</v>
      </c>
      <c r="B45" s="9" t="s">
        <v>10</v>
      </c>
      <c r="C45" s="10" t="s">
        <v>53</v>
      </c>
      <c r="D45" s="9" t="str">
        <f>"郑作妮"</f>
        <v>郑作妮</v>
      </c>
      <c r="E45" s="8">
        <v>77</v>
      </c>
      <c r="F45" s="8">
        <v>42</v>
      </c>
      <c r="G45" s="11"/>
      <c r="H45" s="8" t="s">
        <v>12</v>
      </c>
    </row>
    <row r="46" ht="18.75" spans="1:8">
      <c r="A46" s="8">
        <v>43</v>
      </c>
      <c r="B46" s="9" t="s">
        <v>10</v>
      </c>
      <c r="C46" s="10" t="s">
        <v>54</v>
      </c>
      <c r="D46" s="9" t="str">
        <f>"蒋婷"</f>
        <v>蒋婷</v>
      </c>
      <c r="E46" s="8">
        <v>77</v>
      </c>
      <c r="F46" s="8">
        <v>43</v>
      </c>
      <c r="G46" s="11"/>
      <c r="H46" s="8" t="s">
        <v>12</v>
      </c>
    </row>
    <row r="47" ht="18.75" spans="1:8">
      <c r="A47" s="8">
        <v>44</v>
      </c>
      <c r="B47" s="9" t="s">
        <v>10</v>
      </c>
      <c r="C47" s="10" t="s">
        <v>55</v>
      </c>
      <c r="D47" s="9" t="str">
        <f>"李佳依"</f>
        <v>李佳依</v>
      </c>
      <c r="E47" s="8">
        <v>77</v>
      </c>
      <c r="F47" s="8">
        <v>44</v>
      </c>
      <c r="G47" s="11"/>
      <c r="H47" s="8" t="s">
        <v>12</v>
      </c>
    </row>
    <row r="48" ht="18.75" spans="1:8">
      <c r="A48" s="8">
        <v>45</v>
      </c>
      <c r="B48" s="9" t="s">
        <v>10</v>
      </c>
      <c r="C48" s="10" t="s">
        <v>56</v>
      </c>
      <c r="D48" s="9" t="str">
        <f>"王海琴"</f>
        <v>王海琴</v>
      </c>
      <c r="E48" s="8">
        <v>77</v>
      </c>
      <c r="F48" s="8">
        <v>45</v>
      </c>
      <c r="G48" s="11"/>
      <c r="H48" s="8" t="s">
        <v>12</v>
      </c>
    </row>
    <row r="49" ht="18.75" spans="1:8">
      <c r="A49" s="8">
        <v>46</v>
      </c>
      <c r="B49" s="9" t="s">
        <v>10</v>
      </c>
      <c r="C49" s="10" t="s">
        <v>57</v>
      </c>
      <c r="D49" s="9" t="str">
        <f>"方婷"</f>
        <v>方婷</v>
      </c>
      <c r="E49" s="8">
        <v>77</v>
      </c>
      <c r="F49" s="8">
        <v>46</v>
      </c>
      <c r="G49" s="11"/>
      <c r="H49" s="8" t="s">
        <v>12</v>
      </c>
    </row>
    <row r="50" ht="18.75" spans="1:8">
      <c r="A50" s="8">
        <v>47</v>
      </c>
      <c r="B50" s="9" t="s">
        <v>10</v>
      </c>
      <c r="C50" s="10" t="s">
        <v>58</v>
      </c>
      <c r="D50" s="9" t="str">
        <f>"孙倩颖"</f>
        <v>孙倩颖</v>
      </c>
      <c r="E50" s="8">
        <v>77</v>
      </c>
      <c r="F50" s="8">
        <v>47</v>
      </c>
      <c r="G50" s="11"/>
      <c r="H50" s="8" t="s">
        <v>12</v>
      </c>
    </row>
    <row r="51" ht="18.75" spans="1:8">
      <c r="A51" s="8">
        <v>48</v>
      </c>
      <c r="B51" s="9" t="s">
        <v>10</v>
      </c>
      <c r="C51" s="10" t="s">
        <v>59</v>
      </c>
      <c r="D51" s="9" t="str">
        <f>"陈茹"</f>
        <v>陈茹</v>
      </c>
      <c r="E51" s="8">
        <v>77</v>
      </c>
      <c r="F51" s="8">
        <v>48</v>
      </c>
      <c r="G51" s="11"/>
      <c r="H51" s="8" t="s">
        <v>12</v>
      </c>
    </row>
    <row r="52" ht="18.75" spans="1:8">
      <c r="A52" s="8">
        <v>49</v>
      </c>
      <c r="B52" s="9" t="s">
        <v>10</v>
      </c>
      <c r="C52" s="10" t="s">
        <v>60</v>
      </c>
      <c r="D52" s="9" t="str">
        <f>"罗仙玲"</f>
        <v>罗仙玲</v>
      </c>
      <c r="E52" s="8">
        <v>77</v>
      </c>
      <c r="F52" s="8">
        <v>49</v>
      </c>
      <c r="G52" s="11"/>
      <c r="H52" s="8" t="s">
        <v>12</v>
      </c>
    </row>
    <row r="53" ht="18.75" spans="1:8">
      <c r="A53" s="8">
        <v>50</v>
      </c>
      <c r="B53" s="9" t="s">
        <v>10</v>
      </c>
      <c r="C53" s="10" t="s">
        <v>61</v>
      </c>
      <c r="D53" s="9" t="str">
        <f>"陈小梅"</f>
        <v>陈小梅</v>
      </c>
      <c r="E53" s="8">
        <v>77</v>
      </c>
      <c r="F53" s="8">
        <v>50</v>
      </c>
      <c r="G53" s="11"/>
      <c r="H53" s="8" t="s">
        <v>12</v>
      </c>
    </row>
    <row r="54" ht="18.75" spans="1:8">
      <c r="A54" s="8">
        <v>51</v>
      </c>
      <c r="B54" s="9" t="s">
        <v>10</v>
      </c>
      <c r="C54" s="10" t="s">
        <v>62</v>
      </c>
      <c r="D54" s="9" t="str">
        <f>"曹天朋"</f>
        <v>曹天朋</v>
      </c>
      <c r="E54" s="8">
        <v>76</v>
      </c>
      <c r="F54" s="8">
        <v>51</v>
      </c>
      <c r="G54" s="11"/>
      <c r="H54" s="8"/>
    </row>
    <row r="55" ht="18.75" spans="1:8">
      <c r="A55" s="8">
        <v>52</v>
      </c>
      <c r="B55" s="9" t="s">
        <v>10</v>
      </c>
      <c r="C55" s="10" t="s">
        <v>63</v>
      </c>
      <c r="D55" s="9" t="str">
        <f>"王绮雯"</f>
        <v>王绮雯</v>
      </c>
      <c r="E55" s="8">
        <v>76</v>
      </c>
      <c r="F55" s="8">
        <v>52</v>
      </c>
      <c r="G55" s="11"/>
      <c r="H55" s="8"/>
    </row>
    <row r="56" ht="18.75" spans="1:8">
      <c r="A56" s="8">
        <v>53</v>
      </c>
      <c r="B56" s="9" t="s">
        <v>10</v>
      </c>
      <c r="C56" s="10" t="s">
        <v>64</v>
      </c>
      <c r="D56" s="9" t="str">
        <f>"陈晓霞"</f>
        <v>陈晓霞</v>
      </c>
      <c r="E56" s="8">
        <v>76</v>
      </c>
      <c r="F56" s="8">
        <v>53</v>
      </c>
      <c r="G56" s="11"/>
      <c r="H56" s="8"/>
    </row>
    <row r="57" ht="18.75" spans="1:8">
      <c r="A57" s="8">
        <v>54</v>
      </c>
      <c r="B57" s="9" t="s">
        <v>10</v>
      </c>
      <c r="C57" s="10" t="s">
        <v>65</v>
      </c>
      <c r="D57" s="9" t="str">
        <f>"高井玲"</f>
        <v>高井玲</v>
      </c>
      <c r="E57" s="8">
        <v>76</v>
      </c>
      <c r="F57" s="8">
        <v>54</v>
      </c>
      <c r="G57" s="11"/>
      <c r="H57" s="8"/>
    </row>
    <row r="58" ht="18.75" spans="1:8">
      <c r="A58" s="8">
        <v>55</v>
      </c>
      <c r="B58" s="9" t="s">
        <v>10</v>
      </c>
      <c r="C58" s="10" t="s">
        <v>66</v>
      </c>
      <c r="D58" s="9" t="str">
        <f>"韩子怡"</f>
        <v>韩子怡</v>
      </c>
      <c r="E58" s="8">
        <v>76</v>
      </c>
      <c r="F58" s="8">
        <v>55</v>
      </c>
      <c r="G58" s="11"/>
      <c r="H58" s="8"/>
    </row>
    <row r="59" ht="18.75" spans="1:8">
      <c r="A59" s="8">
        <v>56</v>
      </c>
      <c r="B59" s="9" t="s">
        <v>10</v>
      </c>
      <c r="C59" s="10" t="s">
        <v>67</v>
      </c>
      <c r="D59" s="9" t="str">
        <f>"张紫嫣"</f>
        <v>张紫嫣</v>
      </c>
      <c r="E59" s="8">
        <v>76</v>
      </c>
      <c r="F59" s="8">
        <v>56</v>
      </c>
      <c r="G59" s="11"/>
      <c r="H59" s="8"/>
    </row>
    <row r="60" ht="18.75" spans="1:8">
      <c r="A60" s="8">
        <v>57</v>
      </c>
      <c r="B60" s="9" t="s">
        <v>10</v>
      </c>
      <c r="C60" s="10" t="s">
        <v>68</v>
      </c>
      <c r="D60" s="9" t="str">
        <f>"林菊花"</f>
        <v>林菊花</v>
      </c>
      <c r="E60" s="8">
        <v>76</v>
      </c>
      <c r="F60" s="8">
        <v>57</v>
      </c>
      <c r="G60" s="11"/>
      <c r="H60" s="8"/>
    </row>
    <row r="61" ht="18.75" spans="1:8">
      <c r="A61" s="8">
        <v>58</v>
      </c>
      <c r="B61" s="9" t="s">
        <v>10</v>
      </c>
      <c r="C61" s="10" t="s">
        <v>69</v>
      </c>
      <c r="D61" s="9" t="str">
        <f>"雷建坤"</f>
        <v>雷建坤</v>
      </c>
      <c r="E61" s="8">
        <v>76</v>
      </c>
      <c r="F61" s="8">
        <v>58</v>
      </c>
      <c r="G61" s="11"/>
      <c r="H61" s="8"/>
    </row>
    <row r="62" ht="18.75" spans="1:8">
      <c r="A62" s="8">
        <v>59</v>
      </c>
      <c r="B62" s="9" t="s">
        <v>10</v>
      </c>
      <c r="C62" s="10" t="s">
        <v>70</v>
      </c>
      <c r="D62" s="9" t="str">
        <f>"马永钰"</f>
        <v>马永钰</v>
      </c>
      <c r="E62" s="8">
        <v>76</v>
      </c>
      <c r="F62" s="8">
        <v>59</v>
      </c>
      <c r="G62" s="11"/>
      <c r="H62" s="8"/>
    </row>
    <row r="63" ht="18.75" spans="1:8">
      <c r="A63" s="8">
        <v>60</v>
      </c>
      <c r="B63" s="9" t="s">
        <v>10</v>
      </c>
      <c r="C63" s="10" t="s">
        <v>71</v>
      </c>
      <c r="D63" s="9" t="str">
        <f>"谭璇"</f>
        <v>谭璇</v>
      </c>
      <c r="E63" s="8">
        <v>76</v>
      </c>
      <c r="F63" s="8">
        <v>60</v>
      </c>
      <c r="G63" s="11"/>
      <c r="H63" s="8"/>
    </row>
    <row r="64" ht="18.75" spans="1:8">
      <c r="A64" s="8">
        <v>61</v>
      </c>
      <c r="B64" s="9" t="s">
        <v>10</v>
      </c>
      <c r="C64" s="10" t="s">
        <v>72</v>
      </c>
      <c r="D64" s="9" t="str">
        <f>"符安健"</f>
        <v>符安健</v>
      </c>
      <c r="E64" s="8">
        <v>76</v>
      </c>
      <c r="F64" s="8">
        <v>61</v>
      </c>
      <c r="G64" s="11"/>
      <c r="H64" s="8"/>
    </row>
    <row r="65" ht="18.75" spans="1:8">
      <c r="A65" s="8">
        <v>62</v>
      </c>
      <c r="B65" s="9" t="s">
        <v>10</v>
      </c>
      <c r="C65" s="10" t="s">
        <v>73</v>
      </c>
      <c r="D65" s="9" t="str">
        <f>"姚雨欣"</f>
        <v>姚雨欣</v>
      </c>
      <c r="E65" s="8">
        <v>76</v>
      </c>
      <c r="F65" s="8">
        <v>62</v>
      </c>
      <c r="G65" s="11"/>
      <c r="H65" s="8"/>
    </row>
    <row r="66" ht="18.75" spans="1:8">
      <c r="A66" s="8">
        <v>63</v>
      </c>
      <c r="B66" s="9" t="s">
        <v>10</v>
      </c>
      <c r="C66" s="10" t="s">
        <v>74</v>
      </c>
      <c r="D66" s="9" t="str">
        <f>"辛丰玉"</f>
        <v>辛丰玉</v>
      </c>
      <c r="E66" s="8">
        <v>76</v>
      </c>
      <c r="F66" s="8">
        <v>63</v>
      </c>
      <c r="G66" s="11"/>
      <c r="H66" s="8"/>
    </row>
    <row r="67" ht="18.75" spans="1:8">
      <c r="A67" s="8">
        <v>64</v>
      </c>
      <c r="B67" s="9" t="s">
        <v>10</v>
      </c>
      <c r="C67" s="10" t="s">
        <v>75</v>
      </c>
      <c r="D67" s="9" t="str">
        <f>"文开婷"</f>
        <v>文开婷</v>
      </c>
      <c r="E67" s="8">
        <v>75</v>
      </c>
      <c r="F67" s="8">
        <v>64</v>
      </c>
      <c r="G67" s="11"/>
      <c r="H67" s="8"/>
    </row>
    <row r="68" ht="18.75" spans="1:8">
      <c r="A68" s="8">
        <v>65</v>
      </c>
      <c r="B68" s="9" t="s">
        <v>10</v>
      </c>
      <c r="C68" s="10" t="s">
        <v>76</v>
      </c>
      <c r="D68" s="9" t="str">
        <f>"冯台峨"</f>
        <v>冯台峨</v>
      </c>
      <c r="E68" s="8">
        <v>75</v>
      </c>
      <c r="F68" s="8">
        <v>65</v>
      </c>
      <c r="G68" s="11"/>
      <c r="H68" s="8"/>
    </row>
    <row r="69" ht="18.75" spans="1:8">
      <c r="A69" s="8">
        <v>66</v>
      </c>
      <c r="B69" s="9" t="s">
        <v>10</v>
      </c>
      <c r="C69" s="10" t="s">
        <v>77</v>
      </c>
      <c r="D69" s="9" t="str">
        <f>"郑花"</f>
        <v>郑花</v>
      </c>
      <c r="E69" s="8">
        <v>75</v>
      </c>
      <c r="F69" s="8">
        <v>66</v>
      </c>
      <c r="G69" s="11"/>
      <c r="H69" s="8"/>
    </row>
    <row r="70" ht="18.75" spans="1:8">
      <c r="A70" s="8">
        <v>67</v>
      </c>
      <c r="B70" s="9" t="s">
        <v>10</v>
      </c>
      <c r="C70" s="10" t="s">
        <v>78</v>
      </c>
      <c r="D70" s="9" t="str">
        <f>"李树连"</f>
        <v>李树连</v>
      </c>
      <c r="E70" s="8">
        <v>75</v>
      </c>
      <c r="F70" s="8">
        <v>67</v>
      </c>
      <c r="G70" s="11"/>
      <c r="H70" s="8"/>
    </row>
    <row r="71" ht="18.75" spans="1:8">
      <c r="A71" s="8">
        <v>68</v>
      </c>
      <c r="B71" s="9" t="s">
        <v>10</v>
      </c>
      <c r="C71" s="10" t="s">
        <v>79</v>
      </c>
      <c r="D71" s="9" t="str">
        <f>"陈俏柳"</f>
        <v>陈俏柳</v>
      </c>
      <c r="E71" s="8">
        <v>75</v>
      </c>
      <c r="F71" s="8">
        <v>68</v>
      </c>
      <c r="G71" s="11"/>
      <c r="H71" s="8"/>
    </row>
    <row r="72" ht="18.75" spans="1:8">
      <c r="A72" s="8">
        <v>69</v>
      </c>
      <c r="B72" s="9" t="s">
        <v>10</v>
      </c>
      <c r="C72" s="10" t="s">
        <v>80</v>
      </c>
      <c r="D72" s="9" t="str">
        <f>"苏益妹"</f>
        <v>苏益妹</v>
      </c>
      <c r="E72" s="8">
        <v>75</v>
      </c>
      <c r="F72" s="8">
        <v>69</v>
      </c>
      <c r="G72" s="11"/>
      <c r="H72" s="8"/>
    </row>
    <row r="73" ht="18.75" spans="1:8">
      <c r="A73" s="8">
        <v>70</v>
      </c>
      <c r="B73" s="9" t="s">
        <v>10</v>
      </c>
      <c r="C73" s="10" t="s">
        <v>81</v>
      </c>
      <c r="D73" s="9" t="str">
        <f>"王少映"</f>
        <v>王少映</v>
      </c>
      <c r="E73" s="8">
        <v>75</v>
      </c>
      <c r="F73" s="8">
        <v>70</v>
      </c>
      <c r="G73" s="11"/>
      <c r="H73" s="8"/>
    </row>
    <row r="74" ht="18.75" spans="1:8">
      <c r="A74" s="8">
        <v>71</v>
      </c>
      <c r="B74" s="9" t="s">
        <v>10</v>
      </c>
      <c r="C74" s="10" t="s">
        <v>82</v>
      </c>
      <c r="D74" s="9" t="str">
        <f>"柳国政"</f>
        <v>柳国政</v>
      </c>
      <c r="E74" s="8">
        <v>75</v>
      </c>
      <c r="F74" s="8">
        <v>71</v>
      </c>
      <c r="G74" s="11"/>
      <c r="H74" s="8"/>
    </row>
    <row r="75" ht="18.75" spans="1:8">
      <c r="A75" s="8">
        <v>72</v>
      </c>
      <c r="B75" s="9" t="s">
        <v>10</v>
      </c>
      <c r="C75" s="10" t="s">
        <v>83</v>
      </c>
      <c r="D75" s="9" t="str">
        <f>"文周平"</f>
        <v>文周平</v>
      </c>
      <c r="E75" s="8">
        <v>75</v>
      </c>
      <c r="F75" s="8">
        <v>72</v>
      </c>
      <c r="G75" s="11"/>
      <c r="H75" s="8"/>
    </row>
    <row r="76" ht="18.75" spans="1:8">
      <c r="A76" s="8">
        <v>73</v>
      </c>
      <c r="B76" s="9" t="s">
        <v>10</v>
      </c>
      <c r="C76" s="10" t="s">
        <v>84</v>
      </c>
      <c r="D76" s="9" t="str">
        <f>"陈信义"</f>
        <v>陈信义</v>
      </c>
      <c r="E76" s="8">
        <v>75</v>
      </c>
      <c r="F76" s="8">
        <v>73</v>
      </c>
      <c r="G76" s="11"/>
      <c r="H76" s="8"/>
    </row>
    <row r="77" ht="18.75" spans="1:8">
      <c r="A77" s="8">
        <v>74</v>
      </c>
      <c r="B77" s="9" t="s">
        <v>10</v>
      </c>
      <c r="C77" s="10" t="s">
        <v>85</v>
      </c>
      <c r="D77" s="9" t="str">
        <f>"唐颖"</f>
        <v>唐颖</v>
      </c>
      <c r="E77" s="8">
        <v>74</v>
      </c>
      <c r="F77" s="8">
        <v>74</v>
      </c>
      <c r="G77" s="11"/>
      <c r="H77" s="8"/>
    </row>
    <row r="78" ht="18.75" spans="1:8">
      <c r="A78" s="8">
        <v>75</v>
      </c>
      <c r="B78" s="9" t="s">
        <v>10</v>
      </c>
      <c r="C78" s="10" t="s">
        <v>86</v>
      </c>
      <c r="D78" s="9" t="str">
        <f>"王龙碧"</f>
        <v>王龙碧</v>
      </c>
      <c r="E78" s="8">
        <v>74</v>
      </c>
      <c r="F78" s="8">
        <v>75</v>
      </c>
      <c r="G78" s="11"/>
      <c r="H78" s="8"/>
    </row>
    <row r="79" ht="18.75" spans="1:8">
      <c r="A79" s="8">
        <v>76</v>
      </c>
      <c r="B79" s="9" t="s">
        <v>10</v>
      </c>
      <c r="C79" s="10" t="s">
        <v>87</v>
      </c>
      <c r="D79" s="9" t="str">
        <f>"吴兰兰"</f>
        <v>吴兰兰</v>
      </c>
      <c r="E79" s="8">
        <v>74</v>
      </c>
      <c r="F79" s="8">
        <v>76</v>
      </c>
      <c r="G79" s="11"/>
      <c r="H79" s="8"/>
    </row>
    <row r="80" ht="18.75" spans="1:8">
      <c r="A80" s="8">
        <v>77</v>
      </c>
      <c r="B80" s="9" t="s">
        <v>10</v>
      </c>
      <c r="C80" s="10" t="s">
        <v>88</v>
      </c>
      <c r="D80" s="9" t="str">
        <f>"吴冰冰"</f>
        <v>吴冰冰</v>
      </c>
      <c r="E80" s="8">
        <v>74</v>
      </c>
      <c r="F80" s="8">
        <v>77</v>
      </c>
      <c r="G80" s="11"/>
      <c r="H80" s="8"/>
    </row>
    <row r="81" ht="18.75" spans="1:8">
      <c r="A81" s="8">
        <v>78</v>
      </c>
      <c r="B81" s="9" t="s">
        <v>10</v>
      </c>
      <c r="C81" s="10" t="s">
        <v>89</v>
      </c>
      <c r="D81" s="9" t="str">
        <f>"符秀柳"</f>
        <v>符秀柳</v>
      </c>
      <c r="E81" s="8">
        <v>74</v>
      </c>
      <c r="F81" s="8">
        <v>78</v>
      </c>
      <c r="G81" s="11"/>
      <c r="H81" s="8"/>
    </row>
    <row r="82" ht="18.75" spans="1:8">
      <c r="A82" s="8">
        <v>79</v>
      </c>
      <c r="B82" s="9" t="s">
        <v>10</v>
      </c>
      <c r="C82" s="10" t="s">
        <v>90</v>
      </c>
      <c r="D82" s="9" t="str">
        <f>"陈泽培"</f>
        <v>陈泽培</v>
      </c>
      <c r="E82" s="8">
        <v>74</v>
      </c>
      <c r="F82" s="8">
        <v>79</v>
      </c>
      <c r="G82" s="11"/>
      <c r="H82" s="8"/>
    </row>
    <row r="83" ht="18.75" spans="1:8">
      <c r="A83" s="8">
        <v>80</v>
      </c>
      <c r="B83" s="9" t="s">
        <v>10</v>
      </c>
      <c r="C83" s="10" t="s">
        <v>91</v>
      </c>
      <c r="D83" s="9" t="str">
        <f>"陈海如"</f>
        <v>陈海如</v>
      </c>
      <c r="E83" s="8">
        <v>74</v>
      </c>
      <c r="F83" s="8">
        <v>80</v>
      </c>
      <c r="G83" s="11"/>
      <c r="H83" s="8"/>
    </row>
    <row r="84" ht="18.75" spans="1:8">
      <c r="A84" s="8">
        <v>81</v>
      </c>
      <c r="B84" s="9" t="s">
        <v>10</v>
      </c>
      <c r="C84" s="10" t="s">
        <v>92</v>
      </c>
      <c r="D84" s="9" t="str">
        <f>"邢倩华"</f>
        <v>邢倩华</v>
      </c>
      <c r="E84" s="8">
        <v>74</v>
      </c>
      <c r="F84" s="8">
        <v>81</v>
      </c>
      <c r="G84" s="11"/>
      <c r="H84" s="8"/>
    </row>
    <row r="85" ht="18.75" spans="1:8">
      <c r="A85" s="8">
        <v>82</v>
      </c>
      <c r="B85" s="9" t="s">
        <v>10</v>
      </c>
      <c r="C85" s="10" t="s">
        <v>93</v>
      </c>
      <c r="D85" s="9" t="str">
        <f>"邢日媛"</f>
        <v>邢日媛</v>
      </c>
      <c r="E85" s="8">
        <v>74</v>
      </c>
      <c r="F85" s="8">
        <v>82</v>
      </c>
      <c r="G85" s="11"/>
      <c r="H85" s="8"/>
    </row>
    <row r="86" ht="18.75" spans="1:8">
      <c r="A86" s="8">
        <v>83</v>
      </c>
      <c r="B86" s="9" t="s">
        <v>10</v>
      </c>
      <c r="C86" s="10" t="s">
        <v>94</v>
      </c>
      <c r="D86" s="9" t="str">
        <f>"范雨茜"</f>
        <v>范雨茜</v>
      </c>
      <c r="E86" s="8">
        <v>74</v>
      </c>
      <c r="F86" s="8">
        <v>83</v>
      </c>
      <c r="G86" s="11"/>
      <c r="H86" s="8"/>
    </row>
    <row r="87" ht="18.75" spans="1:8">
      <c r="A87" s="8">
        <v>84</v>
      </c>
      <c r="B87" s="9" t="s">
        <v>10</v>
      </c>
      <c r="C87" s="10" t="s">
        <v>95</v>
      </c>
      <c r="D87" s="9" t="str">
        <f>"李学彬"</f>
        <v>李学彬</v>
      </c>
      <c r="E87" s="8">
        <v>74</v>
      </c>
      <c r="F87" s="8">
        <v>84</v>
      </c>
      <c r="G87" s="11"/>
      <c r="H87" s="8"/>
    </row>
    <row r="88" ht="18.75" spans="1:8">
      <c r="A88" s="8">
        <v>85</v>
      </c>
      <c r="B88" s="9" t="s">
        <v>10</v>
      </c>
      <c r="C88" s="10" t="s">
        <v>96</v>
      </c>
      <c r="D88" s="9" t="str">
        <f>"洪菊花"</f>
        <v>洪菊花</v>
      </c>
      <c r="E88" s="8">
        <v>74</v>
      </c>
      <c r="F88" s="8">
        <v>85</v>
      </c>
      <c r="G88" s="11"/>
      <c r="H88" s="8"/>
    </row>
    <row r="89" ht="18.75" spans="1:8">
      <c r="A89" s="8">
        <v>86</v>
      </c>
      <c r="B89" s="9" t="s">
        <v>10</v>
      </c>
      <c r="C89" s="10" t="s">
        <v>97</v>
      </c>
      <c r="D89" s="9" t="str">
        <f>"李蔚琳"</f>
        <v>李蔚琳</v>
      </c>
      <c r="E89" s="8">
        <v>74</v>
      </c>
      <c r="F89" s="8">
        <v>86</v>
      </c>
      <c r="G89" s="11"/>
      <c r="H89" s="8"/>
    </row>
    <row r="90" ht="18.75" spans="1:8">
      <c r="A90" s="8">
        <v>87</v>
      </c>
      <c r="B90" s="9" t="s">
        <v>10</v>
      </c>
      <c r="C90" s="10" t="s">
        <v>98</v>
      </c>
      <c r="D90" s="9" t="str">
        <f>"谢丕莹"</f>
        <v>谢丕莹</v>
      </c>
      <c r="E90" s="8">
        <v>73</v>
      </c>
      <c r="F90" s="8">
        <v>87</v>
      </c>
      <c r="G90" s="11"/>
      <c r="H90" s="8"/>
    </row>
    <row r="91" ht="18.75" spans="1:8">
      <c r="A91" s="8">
        <v>88</v>
      </c>
      <c r="B91" s="9" t="s">
        <v>10</v>
      </c>
      <c r="C91" s="10" t="s">
        <v>99</v>
      </c>
      <c r="D91" s="9" t="str">
        <f>"张珺"</f>
        <v>张珺</v>
      </c>
      <c r="E91" s="8">
        <v>73</v>
      </c>
      <c r="F91" s="8">
        <v>88</v>
      </c>
      <c r="G91" s="11"/>
      <c r="H91" s="8"/>
    </row>
    <row r="92" ht="18.75" spans="1:8">
      <c r="A92" s="8">
        <v>89</v>
      </c>
      <c r="B92" s="9" t="s">
        <v>10</v>
      </c>
      <c r="C92" s="10" t="s">
        <v>100</v>
      </c>
      <c r="D92" s="9" t="str">
        <f>"邢火妙"</f>
        <v>邢火妙</v>
      </c>
      <c r="E92" s="8">
        <v>73</v>
      </c>
      <c r="F92" s="8">
        <v>89</v>
      </c>
      <c r="G92" s="11"/>
      <c r="H92" s="8"/>
    </row>
    <row r="93" ht="18.75" spans="1:8">
      <c r="A93" s="8">
        <v>90</v>
      </c>
      <c r="B93" s="9" t="s">
        <v>10</v>
      </c>
      <c r="C93" s="10" t="s">
        <v>101</v>
      </c>
      <c r="D93" s="9" t="str">
        <f>"何采云"</f>
        <v>何采云</v>
      </c>
      <c r="E93" s="8">
        <v>73</v>
      </c>
      <c r="F93" s="8">
        <v>90</v>
      </c>
      <c r="G93" s="11"/>
      <c r="H93" s="8"/>
    </row>
    <row r="94" ht="18.75" spans="1:8">
      <c r="A94" s="8">
        <v>91</v>
      </c>
      <c r="B94" s="9" t="s">
        <v>10</v>
      </c>
      <c r="C94" s="10" t="s">
        <v>102</v>
      </c>
      <c r="D94" s="9" t="str">
        <f>"王泽玲"</f>
        <v>王泽玲</v>
      </c>
      <c r="E94" s="8">
        <v>73</v>
      </c>
      <c r="F94" s="8">
        <v>91</v>
      </c>
      <c r="G94" s="11"/>
      <c r="H94" s="8"/>
    </row>
    <row r="95" ht="18.75" spans="1:8">
      <c r="A95" s="8">
        <v>92</v>
      </c>
      <c r="B95" s="9" t="s">
        <v>10</v>
      </c>
      <c r="C95" s="10" t="s">
        <v>103</v>
      </c>
      <c r="D95" s="9" t="str">
        <f>"胡小燕"</f>
        <v>胡小燕</v>
      </c>
      <c r="E95" s="8">
        <v>73</v>
      </c>
      <c r="F95" s="8">
        <v>92</v>
      </c>
      <c r="G95" s="11"/>
      <c r="H95" s="8"/>
    </row>
    <row r="96" ht="18.75" spans="1:8">
      <c r="A96" s="8">
        <v>93</v>
      </c>
      <c r="B96" s="9" t="s">
        <v>10</v>
      </c>
      <c r="C96" s="10" t="s">
        <v>104</v>
      </c>
      <c r="D96" s="9" t="str">
        <f>"符竹花"</f>
        <v>符竹花</v>
      </c>
      <c r="E96" s="8">
        <v>73</v>
      </c>
      <c r="F96" s="8">
        <v>93</v>
      </c>
      <c r="G96" s="11"/>
      <c r="H96" s="8"/>
    </row>
    <row r="97" ht="18.75" spans="1:8">
      <c r="A97" s="8">
        <v>94</v>
      </c>
      <c r="B97" s="9" t="s">
        <v>10</v>
      </c>
      <c r="C97" s="10" t="s">
        <v>105</v>
      </c>
      <c r="D97" s="9" t="str">
        <f>"戴琼素"</f>
        <v>戴琼素</v>
      </c>
      <c r="E97" s="8">
        <v>73</v>
      </c>
      <c r="F97" s="8">
        <v>94</v>
      </c>
      <c r="G97" s="11"/>
      <c r="H97" s="8"/>
    </row>
    <row r="98" ht="18.75" spans="1:8">
      <c r="A98" s="8">
        <v>95</v>
      </c>
      <c r="B98" s="9" t="s">
        <v>10</v>
      </c>
      <c r="C98" s="10" t="s">
        <v>106</v>
      </c>
      <c r="D98" s="9" t="str">
        <f>"蒙淑雅"</f>
        <v>蒙淑雅</v>
      </c>
      <c r="E98" s="8">
        <v>73</v>
      </c>
      <c r="F98" s="8">
        <v>95</v>
      </c>
      <c r="G98" s="11"/>
      <c r="H98" s="8"/>
    </row>
    <row r="99" ht="18.75" spans="1:8">
      <c r="A99" s="8">
        <v>96</v>
      </c>
      <c r="B99" s="9" t="s">
        <v>10</v>
      </c>
      <c r="C99" s="10" t="s">
        <v>107</v>
      </c>
      <c r="D99" s="9" t="str">
        <f>"张万璐"</f>
        <v>张万璐</v>
      </c>
      <c r="E99" s="8">
        <v>73</v>
      </c>
      <c r="F99" s="8">
        <v>96</v>
      </c>
      <c r="G99" s="11"/>
      <c r="H99" s="8"/>
    </row>
    <row r="100" ht="18.75" spans="1:8">
      <c r="A100" s="8">
        <v>97</v>
      </c>
      <c r="B100" s="9" t="s">
        <v>10</v>
      </c>
      <c r="C100" s="10" t="s">
        <v>108</v>
      </c>
      <c r="D100" s="9" t="str">
        <f>"许梅芳"</f>
        <v>许梅芳</v>
      </c>
      <c r="E100" s="8">
        <v>73</v>
      </c>
      <c r="F100" s="8">
        <v>97</v>
      </c>
      <c r="G100" s="11"/>
      <c r="H100" s="8"/>
    </row>
    <row r="101" ht="18.75" spans="1:8">
      <c r="A101" s="8">
        <v>98</v>
      </c>
      <c r="B101" s="9" t="s">
        <v>10</v>
      </c>
      <c r="C101" s="10" t="s">
        <v>109</v>
      </c>
      <c r="D101" s="9" t="str">
        <f>"曾佳佳"</f>
        <v>曾佳佳</v>
      </c>
      <c r="E101" s="8">
        <v>73</v>
      </c>
      <c r="F101" s="8">
        <v>98</v>
      </c>
      <c r="G101" s="11"/>
      <c r="H101" s="8"/>
    </row>
    <row r="102" ht="18.75" spans="1:8">
      <c r="A102" s="8">
        <v>99</v>
      </c>
      <c r="B102" s="9" t="s">
        <v>10</v>
      </c>
      <c r="C102" s="10" t="s">
        <v>110</v>
      </c>
      <c r="D102" s="9" t="str">
        <f>"何泽梅"</f>
        <v>何泽梅</v>
      </c>
      <c r="E102" s="8">
        <v>73</v>
      </c>
      <c r="F102" s="8">
        <v>99</v>
      </c>
      <c r="G102" s="11"/>
      <c r="H102" s="8"/>
    </row>
    <row r="103" ht="18.75" spans="1:8">
      <c r="A103" s="8">
        <v>100</v>
      </c>
      <c r="B103" s="9" t="s">
        <v>10</v>
      </c>
      <c r="C103" s="10" t="s">
        <v>111</v>
      </c>
      <c r="D103" s="9" t="str">
        <f>"吴艳"</f>
        <v>吴艳</v>
      </c>
      <c r="E103" s="8">
        <v>73</v>
      </c>
      <c r="F103" s="8">
        <v>100</v>
      </c>
      <c r="G103" s="11"/>
      <c r="H103" s="8"/>
    </row>
    <row r="104" ht="18.75" spans="1:8">
      <c r="A104" s="8">
        <v>101</v>
      </c>
      <c r="B104" s="9" t="s">
        <v>10</v>
      </c>
      <c r="C104" s="10" t="s">
        <v>112</v>
      </c>
      <c r="D104" s="9" t="str">
        <f>"洪淑娜"</f>
        <v>洪淑娜</v>
      </c>
      <c r="E104" s="8">
        <v>73</v>
      </c>
      <c r="F104" s="8">
        <v>101</v>
      </c>
      <c r="G104" s="11"/>
      <c r="H104" s="8"/>
    </row>
    <row r="105" ht="18.75" spans="1:8">
      <c r="A105" s="8">
        <v>102</v>
      </c>
      <c r="B105" s="9" t="s">
        <v>10</v>
      </c>
      <c r="C105" s="10" t="s">
        <v>113</v>
      </c>
      <c r="D105" s="9" t="str">
        <f>"陈婷玲"</f>
        <v>陈婷玲</v>
      </c>
      <c r="E105" s="8">
        <v>73</v>
      </c>
      <c r="F105" s="8">
        <v>102</v>
      </c>
      <c r="G105" s="11"/>
      <c r="H105" s="8"/>
    </row>
    <row r="106" ht="18.75" spans="1:8">
      <c r="A106" s="8">
        <v>103</v>
      </c>
      <c r="B106" s="9" t="s">
        <v>10</v>
      </c>
      <c r="C106" s="10" t="s">
        <v>114</v>
      </c>
      <c r="D106" s="9" t="str">
        <f>"肖婉"</f>
        <v>肖婉</v>
      </c>
      <c r="E106" s="8">
        <v>73</v>
      </c>
      <c r="F106" s="8">
        <v>103</v>
      </c>
      <c r="G106" s="11"/>
      <c r="H106" s="8"/>
    </row>
    <row r="107" ht="18.75" spans="1:8">
      <c r="A107" s="8">
        <v>104</v>
      </c>
      <c r="B107" s="9" t="s">
        <v>10</v>
      </c>
      <c r="C107" s="10" t="s">
        <v>115</v>
      </c>
      <c r="D107" s="9" t="str">
        <f>"陈克伟"</f>
        <v>陈克伟</v>
      </c>
      <c r="E107" s="8">
        <v>73</v>
      </c>
      <c r="F107" s="8">
        <v>104</v>
      </c>
      <c r="G107" s="11"/>
      <c r="H107" s="8"/>
    </row>
    <row r="108" ht="18.75" spans="1:8">
      <c r="A108" s="8">
        <v>105</v>
      </c>
      <c r="B108" s="9" t="s">
        <v>10</v>
      </c>
      <c r="C108" s="10" t="s">
        <v>116</v>
      </c>
      <c r="D108" s="9" t="str">
        <f>"陈俏俏"</f>
        <v>陈俏俏</v>
      </c>
      <c r="E108" s="8">
        <v>72</v>
      </c>
      <c r="F108" s="8">
        <v>105</v>
      </c>
      <c r="G108" s="11"/>
      <c r="H108" s="8"/>
    </row>
    <row r="109" ht="18.75" spans="1:8">
      <c r="A109" s="8">
        <v>106</v>
      </c>
      <c r="B109" s="9" t="s">
        <v>10</v>
      </c>
      <c r="C109" s="10" t="s">
        <v>117</v>
      </c>
      <c r="D109" s="9" t="str">
        <f>"李清蓉"</f>
        <v>李清蓉</v>
      </c>
      <c r="E109" s="8">
        <v>72</v>
      </c>
      <c r="F109" s="8">
        <v>106</v>
      </c>
      <c r="G109" s="11"/>
      <c r="H109" s="8"/>
    </row>
    <row r="110" ht="18.75" spans="1:8">
      <c r="A110" s="8">
        <v>107</v>
      </c>
      <c r="B110" s="9" t="s">
        <v>10</v>
      </c>
      <c r="C110" s="10" t="s">
        <v>118</v>
      </c>
      <c r="D110" s="9" t="str">
        <f>" 符志歌"</f>
        <v> 符志歌</v>
      </c>
      <c r="E110" s="8">
        <v>72</v>
      </c>
      <c r="F110" s="8">
        <v>107</v>
      </c>
      <c r="G110" s="11"/>
      <c r="H110" s="8"/>
    </row>
    <row r="111" ht="18.75" spans="1:8">
      <c r="A111" s="8">
        <v>108</v>
      </c>
      <c r="B111" s="9" t="s">
        <v>10</v>
      </c>
      <c r="C111" s="10" t="s">
        <v>119</v>
      </c>
      <c r="D111" s="9" t="str">
        <f>"方震"</f>
        <v>方震</v>
      </c>
      <c r="E111" s="8">
        <v>72</v>
      </c>
      <c r="F111" s="8">
        <v>108</v>
      </c>
      <c r="G111" s="11"/>
      <c r="H111" s="8"/>
    </row>
    <row r="112" ht="18.75" spans="1:8">
      <c r="A112" s="8">
        <v>109</v>
      </c>
      <c r="B112" s="9" t="s">
        <v>10</v>
      </c>
      <c r="C112" s="10" t="s">
        <v>120</v>
      </c>
      <c r="D112" s="9" t="str">
        <f>"苏光妮"</f>
        <v>苏光妮</v>
      </c>
      <c r="E112" s="8">
        <v>72</v>
      </c>
      <c r="F112" s="8">
        <v>109</v>
      </c>
      <c r="G112" s="11"/>
      <c r="H112" s="8"/>
    </row>
    <row r="113" ht="18.75" spans="1:8">
      <c r="A113" s="8">
        <v>110</v>
      </c>
      <c r="B113" s="9" t="s">
        <v>10</v>
      </c>
      <c r="C113" s="10" t="s">
        <v>121</v>
      </c>
      <c r="D113" s="9" t="str">
        <f>"周千蓉"</f>
        <v>周千蓉</v>
      </c>
      <c r="E113" s="8">
        <v>72</v>
      </c>
      <c r="F113" s="8">
        <v>110</v>
      </c>
      <c r="G113" s="11"/>
      <c r="H113" s="8"/>
    </row>
    <row r="114" ht="18.75" spans="1:8">
      <c r="A114" s="8">
        <v>111</v>
      </c>
      <c r="B114" s="9" t="s">
        <v>10</v>
      </c>
      <c r="C114" s="10" t="s">
        <v>122</v>
      </c>
      <c r="D114" s="9" t="str">
        <f>"卓文静"</f>
        <v>卓文静</v>
      </c>
      <c r="E114" s="8">
        <v>72</v>
      </c>
      <c r="F114" s="8">
        <v>111</v>
      </c>
      <c r="G114" s="11"/>
      <c r="H114" s="8"/>
    </row>
    <row r="115" ht="18.75" spans="1:8">
      <c r="A115" s="8">
        <v>112</v>
      </c>
      <c r="B115" s="9" t="s">
        <v>10</v>
      </c>
      <c r="C115" s="10" t="s">
        <v>123</v>
      </c>
      <c r="D115" s="9" t="str">
        <f>"叶月"</f>
        <v>叶月</v>
      </c>
      <c r="E115" s="8">
        <v>72</v>
      </c>
      <c r="F115" s="8">
        <v>112</v>
      </c>
      <c r="G115" s="11"/>
      <c r="H115" s="8"/>
    </row>
    <row r="116" ht="18.75" spans="1:8">
      <c r="A116" s="8">
        <v>113</v>
      </c>
      <c r="B116" s="9" t="s">
        <v>10</v>
      </c>
      <c r="C116" s="10" t="s">
        <v>124</v>
      </c>
      <c r="D116" s="9" t="str">
        <f>"符燕丽"</f>
        <v>符燕丽</v>
      </c>
      <c r="E116" s="8">
        <v>72</v>
      </c>
      <c r="F116" s="8">
        <v>113</v>
      </c>
      <c r="G116" s="11"/>
      <c r="H116" s="8"/>
    </row>
    <row r="117" ht="18.75" spans="1:8">
      <c r="A117" s="8">
        <v>114</v>
      </c>
      <c r="B117" s="9" t="s">
        <v>10</v>
      </c>
      <c r="C117" s="10" t="s">
        <v>125</v>
      </c>
      <c r="D117" s="9" t="str">
        <f>"王丽娟"</f>
        <v>王丽娟</v>
      </c>
      <c r="E117" s="8">
        <v>72</v>
      </c>
      <c r="F117" s="8">
        <v>114</v>
      </c>
      <c r="G117" s="11"/>
      <c r="H117" s="8"/>
    </row>
    <row r="118" ht="18.75" spans="1:8">
      <c r="A118" s="8">
        <v>115</v>
      </c>
      <c r="B118" s="9" t="s">
        <v>10</v>
      </c>
      <c r="C118" s="10" t="s">
        <v>126</v>
      </c>
      <c r="D118" s="9" t="str">
        <f>"陈兴华"</f>
        <v>陈兴华</v>
      </c>
      <c r="E118" s="8">
        <v>72</v>
      </c>
      <c r="F118" s="8">
        <v>115</v>
      </c>
      <c r="G118" s="11"/>
      <c r="H118" s="8"/>
    </row>
    <row r="119" ht="18.75" spans="1:8">
      <c r="A119" s="8">
        <v>116</v>
      </c>
      <c r="B119" s="9" t="s">
        <v>10</v>
      </c>
      <c r="C119" s="10" t="s">
        <v>127</v>
      </c>
      <c r="D119" s="9" t="str">
        <f>"周妍"</f>
        <v>周妍</v>
      </c>
      <c r="E119" s="8">
        <v>72</v>
      </c>
      <c r="F119" s="8">
        <v>116</v>
      </c>
      <c r="G119" s="11"/>
      <c r="H119" s="8"/>
    </row>
    <row r="120" ht="18.75" spans="1:8">
      <c r="A120" s="8">
        <v>117</v>
      </c>
      <c r="B120" s="9" t="s">
        <v>10</v>
      </c>
      <c r="C120" s="10" t="s">
        <v>128</v>
      </c>
      <c r="D120" s="9" t="str">
        <f>"吴欣欣"</f>
        <v>吴欣欣</v>
      </c>
      <c r="E120" s="8">
        <v>71</v>
      </c>
      <c r="F120" s="8">
        <v>117</v>
      </c>
      <c r="G120" s="11"/>
      <c r="H120" s="8"/>
    </row>
    <row r="121" ht="18.75" spans="1:8">
      <c r="A121" s="8">
        <v>118</v>
      </c>
      <c r="B121" s="9" t="s">
        <v>10</v>
      </c>
      <c r="C121" s="10" t="s">
        <v>129</v>
      </c>
      <c r="D121" s="9" t="str">
        <f>"刘延果"</f>
        <v>刘延果</v>
      </c>
      <c r="E121" s="8">
        <v>71</v>
      </c>
      <c r="F121" s="8">
        <v>118</v>
      </c>
      <c r="G121" s="11"/>
      <c r="H121" s="8"/>
    </row>
    <row r="122" ht="18.75" spans="1:8">
      <c r="A122" s="8">
        <v>119</v>
      </c>
      <c r="B122" s="9" t="s">
        <v>10</v>
      </c>
      <c r="C122" s="10" t="s">
        <v>130</v>
      </c>
      <c r="D122" s="9" t="str">
        <f>"吴佳桦"</f>
        <v>吴佳桦</v>
      </c>
      <c r="E122" s="8">
        <v>71</v>
      </c>
      <c r="F122" s="8">
        <v>119</v>
      </c>
      <c r="G122" s="11"/>
      <c r="H122" s="8"/>
    </row>
    <row r="123" ht="18.75" spans="1:8">
      <c r="A123" s="8">
        <v>120</v>
      </c>
      <c r="B123" s="9" t="s">
        <v>10</v>
      </c>
      <c r="C123" s="10" t="s">
        <v>131</v>
      </c>
      <c r="D123" s="9" t="str">
        <f>"刘丹"</f>
        <v>刘丹</v>
      </c>
      <c r="E123" s="8">
        <v>71</v>
      </c>
      <c r="F123" s="8">
        <v>120</v>
      </c>
      <c r="G123" s="11"/>
      <c r="H123" s="8"/>
    </row>
    <row r="124" ht="18.75" spans="1:8">
      <c r="A124" s="8">
        <v>121</v>
      </c>
      <c r="B124" s="9" t="s">
        <v>10</v>
      </c>
      <c r="C124" s="10" t="s">
        <v>132</v>
      </c>
      <c r="D124" s="9" t="str">
        <f>"高丽燕"</f>
        <v>高丽燕</v>
      </c>
      <c r="E124" s="8">
        <v>71</v>
      </c>
      <c r="F124" s="8">
        <v>121</v>
      </c>
      <c r="G124" s="11"/>
      <c r="H124" s="8"/>
    </row>
    <row r="125" ht="18.75" spans="1:8">
      <c r="A125" s="8">
        <v>122</v>
      </c>
      <c r="B125" s="9" t="s">
        <v>10</v>
      </c>
      <c r="C125" s="10" t="s">
        <v>133</v>
      </c>
      <c r="D125" s="9" t="str">
        <f>"杨双婷"</f>
        <v>杨双婷</v>
      </c>
      <c r="E125" s="8">
        <v>71</v>
      </c>
      <c r="F125" s="8">
        <v>122</v>
      </c>
      <c r="G125" s="11"/>
      <c r="H125" s="8"/>
    </row>
    <row r="126" ht="18.75" spans="1:8">
      <c r="A126" s="8">
        <v>123</v>
      </c>
      <c r="B126" s="9" t="s">
        <v>10</v>
      </c>
      <c r="C126" s="10" t="s">
        <v>134</v>
      </c>
      <c r="D126" s="9" t="str">
        <f>"黎多猷"</f>
        <v>黎多猷</v>
      </c>
      <c r="E126" s="8">
        <v>71</v>
      </c>
      <c r="F126" s="8">
        <v>123</v>
      </c>
      <c r="G126" s="11"/>
      <c r="H126" s="8"/>
    </row>
    <row r="127" ht="18.75" spans="1:8">
      <c r="A127" s="8">
        <v>124</v>
      </c>
      <c r="B127" s="9" t="s">
        <v>10</v>
      </c>
      <c r="C127" s="10" t="s">
        <v>135</v>
      </c>
      <c r="D127" s="9" t="str">
        <f>"王绍航"</f>
        <v>王绍航</v>
      </c>
      <c r="E127" s="8">
        <v>71</v>
      </c>
      <c r="F127" s="8">
        <v>124</v>
      </c>
      <c r="G127" s="11"/>
      <c r="H127" s="8"/>
    </row>
    <row r="128" ht="18.75" spans="1:8">
      <c r="A128" s="8">
        <v>125</v>
      </c>
      <c r="B128" s="9" t="s">
        <v>10</v>
      </c>
      <c r="C128" s="10" t="s">
        <v>136</v>
      </c>
      <c r="D128" s="9" t="str">
        <f>"邢洁蓉"</f>
        <v>邢洁蓉</v>
      </c>
      <c r="E128" s="8">
        <v>71</v>
      </c>
      <c r="F128" s="8">
        <v>125</v>
      </c>
      <c r="G128" s="11"/>
      <c r="H128" s="8"/>
    </row>
    <row r="129" ht="18.75" spans="1:8">
      <c r="A129" s="8">
        <v>126</v>
      </c>
      <c r="B129" s="9" t="s">
        <v>10</v>
      </c>
      <c r="C129" s="10" t="s">
        <v>137</v>
      </c>
      <c r="D129" s="9" t="str">
        <f>"王梦柳"</f>
        <v>王梦柳</v>
      </c>
      <c r="E129" s="8">
        <v>71</v>
      </c>
      <c r="F129" s="8">
        <v>126</v>
      </c>
      <c r="G129" s="11"/>
      <c r="H129" s="8"/>
    </row>
    <row r="130" ht="18.75" spans="1:8">
      <c r="A130" s="8">
        <v>127</v>
      </c>
      <c r="B130" s="9" t="s">
        <v>10</v>
      </c>
      <c r="C130" s="10" t="s">
        <v>138</v>
      </c>
      <c r="D130" s="9" t="str">
        <f>"郭贻怡"</f>
        <v>郭贻怡</v>
      </c>
      <c r="E130" s="8">
        <v>71</v>
      </c>
      <c r="F130" s="8">
        <v>127</v>
      </c>
      <c r="G130" s="11"/>
      <c r="H130" s="8"/>
    </row>
    <row r="131" ht="18.75" spans="1:8">
      <c r="A131" s="8">
        <v>128</v>
      </c>
      <c r="B131" s="9" t="s">
        <v>10</v>
      </c>
      <c r="C131" s="10" t="s">
        <v>139</v>
      </c>
      <c r="D131" s="9" t="str">
        <f>"赵学娜"</f>
        <v>赵学娜</v>
      </c>
      <c r="E131" s="8">
        <v>71</v>
      </c>
      <c r="F131" s="8">
        <v>128</v>
      </c>
      <c r="G131" s="11"/>
      <c r="H131" s="8"/>
    </row>
    <row r="132" ht="18.75" spans="1:8">
      <c r="A132" s="8">
        <v>129</v>
      </c>
      <c r="B132" s="9" t="s">
        <v>10</v>
      </c>
      <c r="C132" s="10" t="s">
        <v>140</v>
      </c>
      <c r="D132" s="9" t="str">
        <f>"林秀芳"</f>
        <v>林秀芳</v>
      </c>
      <c r="E132" s="8">
        <v>71</v>
      </c>
      <c r="F132" s="8">
        <v>129</v>
      </c>
      <c r="G132" s="11"/>
      <c r="H132" s="8"/>
    </row>
    <row r="133" ht="18.75" spans="1:8">
      <c r="A133" s="8">
        <v>130</v>
      </c>
      <c r="B133" s="9" t="s">
        <v>10</v>
      </c>
      <c r="C133" s="10" t="s">
        <v>141</v>
      </c>
      <c r="D133" s="9" t="str">
        <f>"卢健燕"</f>
        <v>卢健燕</v>
      </c>
      <c r="E133" s="8">
        <v>71</v>
      </c>
      <c r="F133" s="8">
        <v>130</v>
      </c>
      <c r="G133" s="11"/>
      <c r="H133" s="8"/>
    </row>
    <row r="134" ht="18.75" spans="1:8">
      <c r="A134" s="8">
        <v>131</v>
      </c>
      <c r="B134" s="9" t="s">
        <v>10</v>
      </c>
      <c r="C134" s="10" t="s">
        <v>142</v>
      </c>
      <c r="D134" s="9" t="str">
        <f>"罗瑶璐"</f>
        <v>罗瑶璐</v>
      </c>
      <c r="E134" s="8">
        <v>71</v>
      </c>
      <c r="F134" s="8">
        <v>131</v>
      </c>
      <c r="G134" s="11"/>
      <c r="H134" s="8"/>
    </row>
    <row r="135" ht="18.75" spans="1:8">
      <c r="A135" s="8">
        <v>132</v>
      </c>
      <c r="B135" s="9" t="s">
        <v>10</v>
      </c>
      <c r="C135" s="10" t="s">
        <v>143</v>
      </c>
      <c r="D135" s="9" t="str">
        <f>"何书蝶"</f>
        <v>何书蝶</v>
      </c>
      <c r="E135" s="8">
        <v>71</v>
      </c>
      <c r="F135" s="8">
        <v>132</v>
      </c>
      <c r="G135" s="11"/>
      <c r="H135" s="8"/>
    </row>
    <row r="136" ht="18.75" spans="1:8">
      <c r="A136" s="8">
        <v>133</v>
      </c>
      <c r="B136" s="9" t="s">
        <v>10</v>
      </c>
      <c r="C136" s="10" t="s">
        <v>144</v>
      </c>
      <c r="D136" s="9" t="str">
        <f>"许忠原"</f>
        <v>许忠原</v>
      </c>
      <c r="E136" s="8">
        <v>71</v>
      </c>
      <c r="F136" s="8">
        <v>133</v>
      </c>
      <c r="G136" s="11"/>
      <c r="H136" s="8"/>
    </row>
    <row r="137" ht="18.75" spans="1:8">
      <c r="A137" s="8">
        <v>134</v>
      </c>
      <c r="B137" s="9" t="s">
        <v>10</v>
      </c>
      <c r="C137" s="10" t="s">
        <v>145</v>
      </c>
      <c r="D137" s="9" t="str">
        <f>"刘宇佟"</f>
        <v>刘宇佟</v>
      </c>
      <c r="E137" s="8">
        <v>71</v>
      </c>
      <c r="F137" s="8">
        <v>134</v>
      </c>
      <c r="G137" s="11"/>
      <c r="H137" s="8"/>
    </row>
    <row r="138" ht="18.75" spans="1:8">
      <c r="A138" s="8">
        <v>135</v>
      </c>
      <c r="B138" s="9" t="s">
        <v>10</v>
      </c>
      <c r="C138" s="10" t="s">
        <v>146</v>
      </c>
      <c r="D138" s="9" t="str">
        <f>"许龙慧"</f>
        <v>许龙慧</v>
      </c>
      <c r="E138" s="8">
        <v>71</v>
      </c>
      <c r="F138" s="8">
        <v>135</v>
      </c>
      <c r="G138" s="11"/>
      <c r="H138" s="8"/>
    </row>
    <row r="139" ht="18.75" spans="1:8">
      <c r="A139" s="8">
        <v>136</v>
      </c>
      <c r="B139" s="9" t="s">
        <v>10</v>
      </c>
      <c r="C139" s="10" t="s">
        <v>147</v>
      </c>
      <c r="D139" s="9" t="str">
        <f>"陈洁"</f>
        <v>陈洁</v>
      </c>
      <c r="E139" s="8">
        <v>70</v>
      </c>
      <c r="F139" s="8">
        <v>136</v>
      </c>
      <c r="G139" s="11"/>
      <c r="H139" s="8"/>
    </row>
    <row r="140" ht="18.75" spans="1:8">
      <c r="A140" s="8">
        <v>137</v>
      </c>
      <c r="B140" s="9" t="s">
        <v>10</v>
      </c>
      <c r="C140" s="10" t="s">
        <v>148</v>
      </c>
      <c r="D140" s="9" t="str">
        <f>"陈发智"</f>
        <v>陈发智</v>
      </c>
      <c r="E140" s="8">
        <v>70</v>
      </c>
      <c r="F140" s="8">
        <v>137</v>
      </c>
      <c r="G140" s="11"/>
      <c r="H140" s="8"/>
    </row>
    <row r="141" ht="18.75" spans="1:8">
      <c r="A141" s="8">
        <v>138</v>
      </c>
      <c r="B141" s="9" t="s">
        <v>10</v>
      </c>
      <c r="C141" s="10" t="s">
        <v>149</v>
      </c>
      <c r="D141" s="9" t="str">
        <f>"黎曼莹"</f>
        <v>黎曼莹</v>
      </c>
      <c r="E141" s="8">
        <v>70</v>
      </c>
      <c r="F141" s="8">
        <v>138</v>
      </c>
      <c r="G141" s="11"/>
      <c r="H141" s="8"/>
    </row>
    <row r="142" ht="18.75" spans="1:8">
      <c r="A142" s="8">
        <v>139</v>
      </c>
      <c r="B142" s="9" t="s">
        <v>10</v>
      </c>
      <c r="C142" s="10" t="s">
        <v>150</v>
      </c>
      <c r="D142" s="9" t="str">
        <f>"张必珍"</f>
        <v>张必珍</v>
      </c>
      <c r="E142" s="8">
        <v>70</v>
      </c>
      <c r="F142" s="8">
        <v>139</v>
      </c>
      <c r="G142" s="11"/>
      <c r="H142" s="8"/>
    </row>
    <row r="143" ht="18.75" spans="1:8">
      <c r="A143" s="8">
        <v>140</v>
      </c>
      <c r="B143" s="9" t="s">
        <v>10</v>
      </c>
      <c r="C143" s="10" t="s">
        <v>151</v>
      </c>
      <c r="D143" s="9" t="str">
        <f>"邢亚唯"</f>
        <v>邢亚唯</v>
      </c>
      <c r="E143" s="8">
        <v>70</v>
      </c>
      <c r="F143" s="8">
        <v>140</v>
      </c>
      <c r="G143" s="11"/>
      <c r="H143" s="8"/>
    </row>
    <row r="144" ht="18.75" spans="1:8">
      <c r="A144" s="8">
        <v>141</v>
      </c>
      <c r="B144" s="9" t="s">
        <v>10</v>
      </c>
      <c r="C144" s="10" t="s">
        <v>152</v>
      </c>
      <c r="D144" s="9" t="str">
        <f>"杨丁骄"</f>
        <v>杨丁骄</v>
      </c>
      <c r="E144" s="8">
        <v>70</v>
      </c>
      <c r="F144" s="8">
        <v>141</v>
      </c>
      <c r="G144" s="11"/>
      <c r="H144" s="8"/>
    </row>
    <row r="145" ht="18.75" spans="1:8">
      <c r="A145" s="8">
        <v>142</v>
      </c>
      <c r="B145" s="9" t="s">
        <v>10</v>
      </c>
      <c r="C145" s="10" t="s">
        <v>153</v>
      </c>
      <c r="D145" s="9" t="str">
        <f>"陈婧婧"</f>
        <v>陈婧婧</v>
      </c>
      <c r="E145" s="8">
        <v>70</v>
      </c>
      <c r="F145" s="8">
        <v>142</v>
      </c>
      <c r="G145" s="11"/>
      <c r="H145" s="8"/>
    </row>
    <row r="146" ht="18.75" spans="1:8">
      <c r="A146" s="8">
        <v>143</v>
      </c>
      <c r="B146" s="9" t="s">
        <v>10</v>
      </c>
      <c r="C146" s="10" t="s">
        <v>154</v>
      </c>
      <c r="D146" s="9" t="str">
        <f>"周海燕"</f>
        <v>周海燕</v>
      </c>
      <c r="E146" s="8">
        <v>70</v>
      </c>
      <c r="F146" s="8">
        <v>143</v>
      </c>
      <c r="G146" s="11"/>
      <c r="H146" s="8"/>
    </row>
    <row r="147" ht="18.75" spans="1:8">
      <c r="A147" s="8">
        <v>144</v>
      </c>
      <c r="B147" s="9" t="s">
        <v>10</v>
      </c>
      <c r="C147" s="10" t="s">
        <v>155</v>
      </c>
      <c r="D147" s="9" t="str">
        <f>"董木丽"</f>
        <v>董木丽</v>
      </c>
      <c r="E147" s="8">
        <v>70</v>
      </c>
      <c r="F147" s="8">
        <v>144</v>
      </c>
      <c r="G147" s="11"/>
      <c r="H147" s="8"/>
    </row>
    <row r="148" ht="18.75" spans="1:8">
      <c r="A148" s="8">
        <v>145</v>
      </c>
      <c r="B148" s="9" t="s">
        <v>10</v>
      </c>
      <c r="C148" s="10" t="s">
        <v>156</v>
      </c>
      <c r="D148" s="9" t="str">
        <f>"石美燕"</f>
        <v>石美燕</v>
      </c>
      <c r="E148" s="8">
        <v>70</v>
      </c>
      <c r="F148" s="8">
        <v>145</v>
      </c>
      <c r="G148" s="11"/>
      <c r="H148" s="8"/>
    </row>
    <row r="149" ht="18.75" spans="1:8">
      <c r="A149" s="8">
        <v>146</v>
      </c>
      <c r="B149" s="9" t="s">
        <v>10</v>
      </c>
      <c r="C149" s="10" t="s">
        <v>157</v>
      </c>
      <c r="D149" s="9" t="str">
        <f>"王美香"</f>
        <v>王美香</v>
      </c>
      <c r="E149" s="8">
        <v>70</v>
      </c>
      <c r="F149" s="8">
        <v>146</v>
      </c>
      <c r="G149" s="11"/>
      <c r="H149" s="8"/>
    </row>
    <row r="150" ht="18.75" spans="1:8">
      <c r="A150" s="8">
        <v>147</v>
      </c>
      <c r="B150" s="9" t="s">
        <v>10</v>
      </c>
      <c r="C150" s="10" t="s">
        <v>158</v>
      </c>
      <c r="D150" s="9" t="str">
        <f>"李小英"</f>
        <v>李小英</v>
      </c>
      <c r="E150" s="8">
        <v>70</v>
      </c>
      <c r="F150" s="8">
        <v>147</v>
      </c>
      <c r="G150" s="11"/>
      <c r="H150" s="8"/>
    </row>
    <row r="151" ht="18.75" spans="1:8">
      <c r="A151" s="8">
        <v>148</v>
      </c>
      <c r="B151" s="9" t="s">
        <v>10</v>
      </c>
      <c r="C151" s="10" t="s">
        <v>159</v>
      </c>
      <c r="D151" s="9" t="str">
        <f>"杨少琪"</f>
        <v>杨少琪</v>
      </c>
      <c r="E151" s="8">
        <v>70</v>
      </c>
      <c r="F151" s="8">
        <v>148</v>
      </c>
      <c r="G151" s="11"/>
      <c r="H151" s="8"/>
    </row>
    <row r="152" ht="18.75" spans="1:8">
      <c r="A152" s="8">
        <v>149</v>
      </c>
      <c r="B152" s="9" t="s">
        <v>10</v>
      </c>
      <c r="C152" s="10" t="s">
        <v>160</v>
      </c>
      <c r="D152" s="9" t="str">
        <f>"陈儒浩"</f>
        <v>陈儒浩</v>
      </c>
      <c r="E152" s="8">
        <v>70</v>
      </c>
      <c r="F152" s="8">
        <v>149</v>
      </c>
      <c r="G152" s="11"/>
      <c r="H152" s="8"/>
    </row>
    <row r="153" ht="18.75" spans="1:8">
      <c r="A153" s="8">
        <v>150</v>
      </c>
      <c r="B153" s="9" t="s">
        <v>10</v>
      </c>
      <c r="C153" s="10" t="s">
        <v>161</v>
      </c>
      <c r="D153" s="9" t="str">
        <f>"吴秋妹"</f>
        <v>吴秋妹</v>
      </c>
      <c r="E153" s="8">
        <v>70</v>
      </c>
      <c r="F153" s="8">
        <v>150</v>
      </c>
      <c r="G153" s="11"/>
      <c r="H153" s="8"/>
    </row>
    <row r="154" ht="18.75" spans="1:8">
      <c r="A154" s="8">
        <v>151</v>
      </c>
      <c r="B154" s="9" t="s">
        <v>10</v>
      </c>
      <c r="C154" s="10" t="s">
        <v>162</v>
      </c>
      <c r="D154" s="9" t="str">
        <f>"万章令"</f>
        <v>万章令</v>
      </c>
      <c r="E154" s="8">
        <v>70</v>
      </c>
      <c r="F154" s="8">
        <v>151</v>
      </c>
      <c r="G154" s="11"/>
      <c r="H154" s="8"/>
    </row>
    <row r="155" ht="18.75" spans="1:8">
      <c r="A155" s="8">
        <v>152</v>
      </c>
      <c r="B155" s="9" t="s">
        <v>10</v>
      </c>
      <c r="C155" s="10" t="s">
        <v>163</v>
      </c>
      <c r="D155" s="9" t="str">
        <f>"吴安娜"</f>
        <v>吴安娜</v>
      </c>
      <c r="E155" s="8">
        <v>70</v>
      </c>
      <c r="F155" s="8">
        <v>152</v>
      </c>
      <c r="G155" s="11"/>
      <c r="H155" s="8"/>
    </row>
    <row r="156" ht="18.75" spans="1:8">
      <c r="A156" s="8">
        <v>153</v>
      </c>
      <c r="B156" s="9" t="s">
        <v>10</v>
      </c>
      <c r="C156" s="10" t="s">
        <v>164</v>
      </c>
      <c r="D156" s="9" t="str">
        <f>"王发英"</f>
        <v>王发英</v>
      </c>
      <c r="E156" s="8">
        <v>70</v>
      </c>
      <c r="F156" s="8">
        <v>153</v>
      </c>
      <c r="G156" s="11"/>
      <c r="H156" s="8"/>
    </row>
    <row r="157" ht="18.75" spans="1:8">
      <c r="A157" s="8">
        <v>154</v>
      </c>
      <c r="B157" s="9" t="s">
        <v>10</v>
      </c>
      <c r="C157" s="10" t="s">
        <v>165</v>
      </c>
      <c r="D157" s="9" t="str">
        <f>"符阳珍"</f>
        <v>符阳珍</v>
      </c>
      <c r="E157" s="8">
        <v>70</v>
      </c>
      <c r="F157" s="8">
        <v>154</v>
      </c>
      <c r="G157" s="11"/>
      <c r="H157" s="8"/>
    </row>
    <row r="158" ht="18.75" spans="1:8">
      <c r="A158" s="8">
        <v>155</v>
      </c>
      <c r="B158" s="9" t="s">
        <v>10</v>
      </c>
      <c r="C158" s="10" t="s">
        <v>166</v>
      </c>
      <c r="D158" s="9" t="str">
        <f>"符丽香"</f>
        <v>符丽香</v>
      </c>
      <c r="E158" s="8">
        <v>70</v>
      </c>
      <c r="F158" s="8">
        <v>155</v>
      </c>
      <c r="G158" s="11"/>
      <c r="H158" s="8"/>
    </row>
    <row r="159" ht="18.75" spans="1:8">
      <c r="A159" s="8">
        <v>156</v>
      </c>
      <c r="B159" s="9" t="s">
        <v>10</v>
      </c>
      <c r="C159" s="10" t="s">
        <v>167</v>
      </c>
      <c r="D159" s="9" t="str">
        <f>"陈秋钰"</f>
        <v>陈秋钰</v>
      </c>
      <c r="E159" s="8">
        <v>70</v>
      </c>
      <c r="F159" s="8">
        <v>156</v>
      </c>
      <c r="G159" s="11"/>
      <c r="H159" s="8"/>
    </row>
    <row r="160" ht="18.75" spans="1:8">
      <c r="A160" s="8">
        <v>157</v>
      </c>
      <c r="B160" s="9" t="s">
        <v>10</v>
      </c>
      <c r="C160" s="10" t="s">
        <v>168</v>
      </c>
      <c r="D160" s="9" t="str">
        <f>"黄露"</f>
        <v>黄露</v>
      </c>
      <c r="E160" s="8">
        <v>70</v>
      </c>
      <c r="F160" s="8">
        <v>157</v>
      </c>
      <c r="G160" s="11"/>
      <c r="H160" s="8"/>
    </row>
    <row r="161" ht="18.75" spans="1:8">
      <c r="A161" s="8">
        <v>158</v>
      </c>
      <c r="B161" s="9" t="s">
        <v>10</v>
      </c>
      <c r="C161" s="10" t="s">
        <v>169</v>
      </c>
      <c r="D161" s="9" t="str">
        <f>"阮仲豪"</f>
        <v>阮仲豪</v>
      </c>
      <c r="E161" s="8">
        <v>70</v>
      </c>
      <c r="F161" s="8">
        <v>158</v>
      </c>
      <c r="G161" s="11"/>
      <c r="H161" s="8"/>
    </row>
    <row r="162" ht="18.75" spans="1:8">
      <c r="A162" s="8">
        <v>159</v>
      </c>
      <c r="B162" s="9" t="s">
        <v>10</v>
      </c>
      <c r="C162" s="10" t="s">
        <v>170</v>
      </c>
      <c r="D162" s="9" t="str">
        <f>"李嘉锜"</f>
        <v>李嘉锜</v>
      </c>
      <c r="E162" s="8">
        <v>70</v>
      </c>
      <c r="F162" s="8">
        <v>159</v>
      </c>
      <c r="G162" s="11"/>
      <c r="H162" s="8"/>
    </row>
    <row r="163" ht="18.75" spans="1:8">
      <c r="A163" s="8">
        <v>160</v>
      </c>
      <c r="B163" s="9" t="s">
        <v>10</v>
      </c>
      <c r="C163" s="10" t="s">
        <v>171</v>
      </c>
      <c r="D163" s="9" t="str">
        <f>"韦依婷"</f>
        <v>韦依婷</v>
      </c>
      <c r="E163" s="8">
        <v>70</v>
      </c>
      <c r="F163" s="8">
        <v>160</v>
      </c>
      <c r="G163" s="11"/>
      <c r="H163" s="8"/>
    </row>
    <row r="164" ht="18.75" spans="1:8">
      <c r="A164" s="8">
        <v>161</v>
      </c>
      <c r="B164" s="9" t="s">
        <v>10</v>
      </c>
      <c r="C164" s="10" t="s">
        <v>172</v>
      </c>
      <c r="D164" s="9" t="str">
        <f>"苏华筝"</f>
        <v>苏华筝</v>
      </c>
      <c r="E164" s="8">
        <v>69</v>
      </c>
      <c r="F164" s="8">
        <v>161</v>
      </c>
      <c r="G164" s="11"/>
      <c r="H164" s="8"/>
    </row>
    <row r="165" ht="18.75" spans="1:8">
      <c r="A165" s="8">
        <v>162</v>
      </c>
      <c r="B165" s="9" t="s">
        <v>10</v>
      </c>
      <c r="C165" s="10" t="s">
        <v>173</v>
      </c>
      <c r="D165" s="9" t="str">
        <f>"郑丽芳"</f>
        <v>郑丽芳</v>
      </c>
      <c r="E165" s="8">
        <v>69</v>
      </c>
      <c r="F165" s="8">
        <v>162</v>
      </c>
      <c r="G165" s="11"/>
      <c r="H165" s="8"/>
    </row>
    <row r="166" ht="18.75" spans="1:8">
      <c r="A166" s="8">
        <v>163</v>
      </c>
      <c r="B166" s="9" t="s">
        <v>10</v>
      </c>
      <c r="C166" s="10" t="s">
        <v>174</v>
      </c>
      <c r="D166" s="9" t="str">
        <f>"陈裕慧"</f>
        <v>陈裕慧</v>
      </c>
      <c r="E166" s="8">
        <v>69</v>
      </c>
      <c r="F166" s="8">
        <v>163</v>
      </c>
      <c r="G166" s="11"/>
      <c r="H166" s="8"/>
    </row>
    <row r="167" ht="18.75" spans="1:8">
      <c r="A167" s="8">
        <v>164</v>
      </c>
      <c r="B167" s="9" t="s">
        <v>10</v>
      </c>
      <c r="C167" s="10" t="s">
        <v>175</v>
      </c>
      <c r="D167" s="9" t="str">
        <f>"邢青清"</f>
        <v>邢青清</v>
      </c>
      <c r="E167" s="8">
        <v>69</v>
      </c>
      <c r="F167" s="8">
        <v>164</v>
      </c>
      <c r="G167" s="11"/>
      <c r="H167" s="8"/>
    </row>
    <row r="168" ht="18.75" spans="1:8">
      <c r="A168" s="8">
        <v>165</v>
      </c>
      <c r="B168" s="9" t="s">
        <v>10</v>
      </c>
      <c r="C168" s="10" t="s">
        <v>176</v>
      </c>
      <c r="D168" s="9" t="str">
        <f>"舒蕾"</f>
        <v>舒蕾</v>
      </c>
      <c r="E168" s="8">
        <v>69</v>
      </c>
      <c r="F168" s="8">
        <v>165</v>
      </c>
      <c r="G168" s="11"/>
      <c r="H168" s="8"/>
    </row>
    <row r="169" ht="18.75" spans="1:8">
      <c r="A169" s="8">
        <v>166</v>
      </c>
      <c r="B169" s="9" t="s">
        <v>10</v>
      </c>
      <c r="C169" s="10" t="s">
        <v>177</v>
      </c>
      <c r="D169" s="9" t="str">
        <f>"裴卓"</f>
        <v>裴卓</v>
      </c>
      <c r="E169" s="8">
        <v>69</v>
      </c>
      <c r="F169" s="8">
        <v>166</v>
      </c>
      <c r="G169" s="11"/>
      <c r="H169" s="8"/>
    </row>
    <row r="170" ht="18.75" spans="1:8">
      <c r="A170" s="8">
        <v>167</v>
      </c>
      <c r="B170" s="9" t="s">
        <v>10</v>
      </c>
      <c r="C170" s="10" t="s">
        <v>178</v>
      </c>
      <c r="D170" s="9" t="str">
        <f>"周感"</f>
        <v>周感</v>
      </c>
      <c r="E170" s="8">
        <v>69</v>
      </c>
      <c r="F170" s="8">
        <v>167</v>
      </c>
      <c r="G170" s="11"/>
      <c r="H170" s="8"/>
    </row>
    <row r="171" ht="18.75" spans="1:8">
      <c r="A171" s="8">
        <v>168</v>
      </c>
      <c r="B171" s="9" t="s">
        <v>10</v>
      </c>
      <c r="C171" s="10" t="s">
        <v>179</v>
      </c>
      <c r="D171" s="9" t="str">
        <f>"吴柳青"</f>
        <v>吴柳青</v>
      </c>
      <c r="E171" s="8">
        <v>69</v>
      </c>
      <c r="F171" s="8">
        <v>168</v>
      </c>
      <c r="G171" s="11"/>
      <c r="H171" s="8"/>
    </row>
    <row r="172" ht="18.75" spans="1:8">
      <c r="A172" s="8">
        <v>169</v>
      </c>
      <c r="B172" s="9" t="s">
        <v>10</v>
      </c>
      <c r="C172" s="10" t="s">
        <v>180</v>
      </c>
      <c r="D172" s="9" t="str">
        <f>"何东娜"</f>
        <v>何东娜</v>
      </c>
      <c r="E172" s="8">
        <v>69</v>
      </c>
      <c r="F172" s="8">
        <v>169</v>
      </c>
      <c r="G172" s="11"/>
      <c r="H172" s="8"/>
    </row>
    <row r="173" ht="18.75" spans="1:8">
      <c r="A173" s="8">
        <v>170</v>
      </c>
      <c r="B173" s="9" t="s">
        <v>10</v>
      </c>
      <c r="C173" s="10" t="s">
        <v>181</v>
      </c>
      <c r="D173" s="9" t="str">
        <f>"许冬紫"</f>
        <v>许冬紫</v>
      </c>
      <c r="E173" s="8">
        <v>69</v>
      </c>
      <c r="F173" s="8">
        <v>170</v>
      </c>
      <c r="G173" s="11"/>
      <c r="H173" s="8"/>
    </row>
    <row r="174" ht="18.75" spans="1:8">
      <c r="A174" s="8">
        <v>171</v>
      </c>
      <c r="B174" s="9" t="s">
        <v>10</v>
      </c>
      <c r="C174" s="10" t="s">
        <v>182</v>
      </c>
      <c r="D174" s="9" t="str">
        <f>"王玉亭"</f>
        <v>王玉亭</v>
      </c>
      <c r="E174" s="8">
        <v>69</v>
      </c>
      <c r="F174" s="8">
        <v>171</v>
      </c>
      <c r="G174" s="11"/>
      <c r="H174" s="8"/>
    </row>
    <row r="175" ht="18.75" spans="1:8">
      <c r="A175" s="8">
        <v>172</v>
      </c>
      <c r="B175" s="9" t="s">
        <v>10</v>
      </c>
      <c r="C175" s="10" t="s">
        <v>183</v>
      </c>
      <c r="D175" s="9" t="str">
        <f>"段淑航"</f>
        <v>段淑航</v>
      </c>
      <c r="E175" s="8">
        <v>69</v>
      </c>
      <c r="F175" s="8">
        <v>172</v>
      </c>
      <c r="G175" s="11"/>
      <c r="H175" s="8"/>
    </row>
    <row r="176" ht="18.75" spans="1:8">
      <c r="A176" s="8">
        <v>173</v>
      </c>
      <c r="B176" s="9" t="s">
        <v>10</v>
      </c>
      <c r="C176" s="10" t="s">
        <v>184</v>
      </c>
      <c r="D176" s="9" t="str">
        <f>"王沙莉"</f>
        <v>王沙莉</v>
      </c>
      <c r="E176" s="8">
        <v>69</v>
      </c>
      <c r="F176" s="8">
        <v>173</v>
      </c>
      <c r="G176" s="11"/>
      <c r="H176" s="8"/>
    </row>
    <row r="177" ht="18.75" spans="1:8">
      <c r="A177" s="8">
        <v>174</v>
      </c>
      <c r="B177" s="9" t="s">
        <v>10</v>
      </c>
      <c r="C177" s="10" t="s">
        <v>185</v>
      </c>
      <c r="D177" s="9" t="str">
        <f>"符月萍"</f>
        <v>符月萍</v>
      </c>
      <c r="E177" s="8">
        <v>68</v>
      </c>
      <c r="F177" s="8">
        <v>174</v>
      </c>
      <c r="G177" s="11"/>
      <c r="H177" s="8"/>
    </row>
    <row r="178" ht="18.75" spans="1:8">
      <c r="A178" s="8">
        <v>175</v>
      </c>
      <c r="B178" s="9" t="s">
        <v>10</v>
      </c>
      <c r="C178" s="10" t="s">
        <v>186</v>
      </c>
      <c r="D178" s="9" t="str">
        <f>"许彩香"</f>
        <v>许彩香</v>
      </c>
      <c r="E178" s="8">
        <v>68</v>
      </c>
      <c r="F178" s="8">
        <v>175</v>
      </c>
      <c r="G178" s="11"/>
      <c r="H178" s="8"/>
    </row>
    <row r="179" ht="18.75" spans="1:8">
      <c r="A179" s="8">
        <v>176</v>
      </c>
      <c r="B179" s="9" t="s">
        <v>10</v>
      </c>
      <c r="C179" s="10" t="s">
        <v>187</v>
      </c>
      <c r="D179" s="9" t="str">
        <f>"陈绿绿"</f>
        <v>陈绿绿</v>
      </c>
      <c r="E179" s="8">
        <v>68</v>
      </c>
      <c r="F179" s="8">
        <v>176</v>
      </c>
      <c r="G179" s="11"/>
      <c r="H179" s="8"/>
    </row>
    <row r="180" ht="18.75" spans="1:8">
      <c r="A180" s="8">
        <v>177</v>
      </c>
      <c r="B180" s="9" t="s">
        <v>10</v>
      </c>
      <c r="C180" s="10" t="s">
        <v>188</v>
      </c>
      <c r="D180" s="9" t="str">
        <f>"陈述娟"</f>
        <v>陈述娟</v>
      </c>
      <c r="E180" s="8">
        <v>68</v>
      </c>
      <c r="F180" s="8">
        <v>177</v>
      </c>
      <c r="G180" s="11"/>
      <c r="H180" s="8"/>
    </row>
    <row r="181" ht="18.75" spans="1:8">
      <c r="A181" s="8">
        <v>178</v>
      </c>
      <c r="B181" s="9" t="s">
        <v>10</v>
      </c>
      <c r="C181" s="10" t="s">
        <v>189</v>
      </c>
      <c r="D181" s="9" t="str">
        <f>"王生媛"</f>
        <v>王生媛</v>
      </c>
      <c r="E181" s="8">
        <v>68</v>
      </c>
      <c r="F181" s="8">
        <v>178</v>
      </c>
      <c r="G181" s="11"/>
      <c r="H181" s="8"/>
    </row>
    <row r="182" ht="18.75" spans="1:8">
      <c r="A182" s="8">
        <v>179</v>
      </c>
      <c r="B182" s="9" t="s">
        <v>10</v>
      </c>
      <c r="C182" s="10" t="s">
        <v>190</v>
      </c>
      <c r="D182" s="9" t="str">
        <f>"符圣罗"</f>
        <v>符圣罗</v>
      </c>
      <c r="E182" s="8">
        <v>68</v>
      </c>
      <c r="F182" s="8">
        <v>179</v>
      </c>
      <c r="G182" s="11"/>
      <c r="H182" s="8"/>
    </row>
    <row r="183" ht="18.75" spans="1:8">
      <c r="A183" s="8">
        <v>180</v>
      </c>
      <c r="B183" s="9" t="s">
        <v>10</v>
      </c>
      <c r="C183" s="10" t="s">
        <v>191</v>
      </c>
      <c r="D183" s="9" t="str">
        <f>"黎石妃"</f>
        <v>黎石妃</v>
      </c>
      <c r="E183" s="8">
        <v>68</v>
      </c>
      <c r="F183" s="8">
        <v>180</v>
      </c>
      <c r="G183" s="11"/>
      <c r="H183" s="8"/>
    </row>
    <row r="184" ht="18.75" spans="1:8">
      <c r="A184" s="8">
        <v>181</v>
      </c>
      <c r="B184" s="9" t="s">
        <v>10</v>
      </c>
      <c r="C184" s="10" t="s">
        <v>192</v>
      </c>
      <c r="D184" s="9" t="str">
        <f>"陈人诗"</f>
        <v>陈人诗</v>
      </c>
      <c r="E184" s="8">
        <v>68</v>
      </c>
      <c r="F184" s="8">
        <v>181</v>
      </c>
      <c r="G184" s="11"/>
      <c r="H184" s="8"/>
    </row>
    <row r="185" ht="18.75" spans="1:8">
      <c r="A185" s="8">
        <v>182</v>
      </c>
      <c r="B185" s="9" t="s">
        <v>10</v>
      </c>
      <c r="C185" s="10" t="s">
        <v>193</v>
      </c>
      <c r="D185" s="9" t="str">
        <f>"刘佳坤"</f>
        <v>刘佳坤</v>
      </c>
      <c r="E185" s="8">
        <v>68</v>
      </c>
      <c r="F185" s="8">
        <v>182</v>
      </c>
      <c r="G185" s="11"/>
      <c r="H185" s="8"/>
    </row>
    <row r="186" ht="18.75" spans="1:8">
      <c r="A186" s="8">
        <v>183</v>
      </c>
      <c r="B186" s="9" t="s">
        <v>10</v>
      </c>
      <c r="C186" s="10" t="s">
        <v>194</v>
      </c>
      <c r="D186" s="9" t="str">
        <f>"陈传福"</f>
        <v>陈传福</v>
      </c>
      <c r="E186" s="8">
        <v>68</v>
      </c>
      <c r="F186" s="8">
        <v>183</v>
      </c>
      <c r="G186" s="11"/>
      <c r="H186" s="8"/>
    </row>
    <row r="187" ht="18.75" spans="1:8">
      <c r="A187" s="8">
        <v>184</v>
      </c>
      <c r="B187" s="9" t="s">
        <v>10</v>
      </c>
      <c r="C187" s="10" t="s">
        <v>195</v>
      </c>
      <c r="D187" s="9" t="str">
        <f>"蔡婷婷"</f>
        <v>蔡婷婷</v>
      </c>
      <c r="E187" s="8">
        <v>68</v>
      </c>
      <c r="F187" s="8">
        <v>184</v>
      </c>
      <c r="G187" s="11"/>
      <c r="H187" s="8"/>
    </row>
    <row r="188" ht="18.75" spans="1:8">
      <c r="A188" s="8">
        <v>185</v>
      </c>
      <c r="B188" s="9" t="s">
        <v>10</v>
      </c>
      <c r="C188" s="10" t="s">
        <v>196</v>
      </c>
      <c r="D188" s="9" t="str">
        <f>"林玉珠"</f>
        <v>林玉珠</v>
      </c>
      <c r="E188" s="8">
        <v>68</v>
      </c>
      <c r="F188" s="8">
        <v>185</v>
      </c>
      <c r="G188" s="11"/>
      <c r="H188" s="8"/>
    </row>
    <row r="189" ht="18.75" spans="1:8">
      <c r="A189" s="8">
        <v>186</v>
      </c>
      <c r="B189" s="9" t="s">
        <v>10</v>
      </c>
      <c r="C189" s="10" t="s">
        <v>197</v>
      </c>
      <c r="D189" s="9" t="str">
        <f>"陈玉嘉"</f>
        <v>陈玉嘉</v>
      </c>
      <c r="E189" s="8">
        <v>68</v>
      </c>
      <c r="F189" s="8">
        <v>186</v>
      </c>
      <c r="G189" s="11"/>
      <c r="H189" s="8"/>
    </row>
    <row r="190" ht="18.75" spans="1:8">
      <c r="A190" s="8">
        <v>187</v>
      </c>
      <c r="B190" s="9" t="s">
        <v>10</v>
      </c>
      <c r="C190" s="10" t="s">
        <v>198</v>
      </c>
      <c r="D190" s="9" t="str">
        <f>"李霖"</f>
        <v>李霖</v>
      </c>
      <c r="E190" s="8">
        <v>68</v>
      </c>
      <c r="F190" s="8">
        <v>187</v>
      </c>
      <c r="G190" s="11"/>
      <c r="H190" s="8"/>
    </row>
    <row r="191" ht="18.75" spans="1:8">
      <c r="A191" s="8">
        <v>188</v>
      </c>
      <c r="B191" s="9" t="s">
        <v>10</v>
      </c>
      <c r="C191" s="10" t="s">
        <v>199</v>
      </c>
      <c r="D191" s="9" t="str">
        <f>"廖红梅"</f>
        <v>廖红梅</v>
      </c>
      <c r="E191" s="8">
        <v>68</v>
      </c>
      <c r="F191" s="8">
        <v>188</v>
      </c>
      <c r="G191" s="11"/>
      <c r="H191" s="8"/>
    </row>
    <row r="192" ht="18.75" spans="1:8">
      <c r="A192" s="8">
        <v>189</v>
      </c>
      <c r="B192" s="9" t="s">
        <v>10</v>
      </c>
      <c r="C192" s="10" t="s">
        <v>200</v>
      </c>
      <c r="D192" s="9" t="str">
        <f>"林涛涛"</f>
        <v>林涛涛</v>
      </c>
      <c r="E192" s="8">
        <v>68</v>
      </c>
      <c r="F192" s="8">
        <v>189</v>
      </c>
      <c r="G192" s="11"/>
      <c r="H192" s="8"/>
    </row>
    <row r="193" ht="18.75" spans="1:8">
      <c r="A193" s="8">
        <v>190</v>
      </c>
      <c r="B193" s="9" t="s">
        <v>10</v>
      </c>
      <c r="C193" s="10" t="s">
        <v>201</v>
      </c>
      <c r="D193" s="9" t="str">
        <f>"李金梅"</f>
        <v>李金梅</v>
      </c>
      <c r="E193" s="8">
        <v>68</v>
      </c>
      <c r="F193" s="8">
        <v>190</v>
      </c>
      <c r="G193" s="11"/>
      <c r="H193" s="8"/>
    </row>
    <row r="194" ht="18.75" spans="1:8">
      <c r="A194" s="8">
        <v>191</v>
      </c>
      <c r="B194" s="9" t="s">
        <v>10</v>
      </c>
      <c r="C194" s="10" t="s">
        <v>202</v>
      </c>
      <c r="D194" s="9" t="str">
        <f>"陈丽"</f>
        <v>陈丽</v>
      </c>
      <c r="E194" s="8">
        <v>68</v>
      </c>
      <c r="F194" s="8">
        <v>191</v>
      </c>
      <c r="G194" s="11"/>
      <c r="H194" s="8"/>
    </row>
    <row r="195" ht="18.75" spans="1:8">
      <c r="A195" s="8">
        <v>192</v>
      </c>
      <c r="B195" s="9" t="s">
        <v>10</v>
      </c>
      <c r="C195" s="10" t="s">
        <v>203</v>
      </c>
      <c r="D195" s="9" t="str">
        <f>"林英銮"</f>
        <v>林英銮</v>
      </c>
      <c r="E195" s="8">
        <v>68</v>
      </c>
      <c r="F195" s="8">
        <v>192</v>
      </c>
      <c r="G195" s="11"/>
      <c r="H195" s="8"/>
    </row>
    <row r="196" ht="18.75" spans="1:8">
      <c r="A196" s="8">
        <v>193</v>
      </c>
      <c r="B196" s="9" t="s">
        <v>10</v>
      </c>
      <c r="C196" s="10" t="s">
        <v>204</v>
      </c>
      <c r="D196" s="9" t="str">
        <f>"朱启月"</f>
        <v>朱启月</v>
      </c>
      <c r="E196" s="8">
        <v>68</v>
      </c>
      <c r="F196" s="8">
        <v>193</v>
      </c>
      <c r="G196" s="11"/>
      <c r="H196" s="8"/>
    </row>
    <row r="197" ht="18.75" spans="1:8">
      <c r="A197" s="8">
        <v>194</v>
      </c>
      <c r="B197" s="9" t="s">
        <v>10</v>
      </c>
      <c r="C197" s="10" t="s">
        <v>205</v>
      </c>
      <c r="D197" s="9" t="str">
        <f>"刘欢"</f>
        <v>刘欢</v>
      </c>
      <c r="E197" s="8">
        <v>68</v>
      </c>
      <c r="F197" s="8">
        <v>194</v>
      </c>
      <c r="G197" s="11"/>
      <c r="H197" s="8"/>
    </row>
    <row r="198" ht="18.75" spans="1:8">
      <c r="A198" s="8">
        <v>195</v>
      </c>
      <c r="B198" s="9" t="s">
        <v>10</v>
      </c>
      <c r="C198" s="10" t="s">
        <v>206</v>
      </c>
      <c r="D198" s="9" t="str">
        <f>"郑可娜"</f>
        <v>郑可娜</v>
      </c>
      <c r="E198" s="8">
        <v>68</v>
      </c>
      <c r="F198" s="8">
        <v>195</v>
      </c>
      <c r="G198" s="11"/>
      <c r="H198" s="8"/>
    </row>
    <row r="199" ht="18.75" spans="1:8">
      <c r="A199" s="8">
        <v>196</v>
      </c>
      <c r="B199" s="9" t="s">
        <v>10</v>
      </c>
      <c r="C199" s="10" t="s">
        <v>207</v>
      </c>
      <c r="D199" s="9" t="str">
        <f>"高海恋"</f>
        <v>高海恋</v>
      </c>
      <c r="E199" s="8">
        <v>68</v>
      </c>
      <c r="F199" s="8">
        <v>196</v>
      </c>
      <c r="G199" s="11"/>
      <c r="H199" s="8"/>
    </row>
    <row r="200" ht="18.75" spans="1:8">
      <c r="A200" s="8">
        <v>197</v>
      </c>
      <c r="B200" s="9" t="s">
        <v>10</v>
      </c>
      <c r="C200" s="10" t="s">
        <v>208</v>
      </c>
      <c r="D200" s="9" t="str">
        <f>"马瑛谨"</f>
        <v>马瑛谨</v>
      </c>
      <c r="E200" s="8">
        <v>68</v>
      </c>
      <c r="F200" s="8">
        <v>197</v>
      </c>
      <c r="G200" s="11"/>
      <c r="H200" s="8"/>
    </row>
    <row r="201" ht="18.75" spans="1:8">
      <c r="A201" s="8">
        <v>198</v>
      </c>
      <c r="B201" s="9" t="s">
        <v>10</v>
      </c>
      <c r="C201" s="10" t="s">
        <v>209</v>
      </c>
      <c r="D201" s="9" t="str">
        <f>"杨紫"</f>
        <v>杨紫</v>
      </c>
      <c r="E201" s="8">
        <v>67</v>
      </c>
      <c r="F201" s="8">
        <v>198</v>
      </c>
      <c r="G201" s="11"/>
      <c r="H201" s="8"/>
    </row>
    <row r="202" ht="18.75" spans="1:8">
      <c r="A202" s="8">
        <v>199</v>
      </c>
      <c r="B202" s="9" t="s">
        <v>10</v>
      </c>
      <c r="C202" s="10" t="s">
        <v>210</v>
      </c>
      <c r="D202" s="9" t="str">
        <f>"符秀娜"</f>
        <v>符秀娜</v>
      </c>
      <c r="E202" s="8">
        <v>67</v>
      </c>
      <c r="F202" s="8">
        <v>199</v>
      </c>
      <c r="G202" s="11"/>
      <c r="H202" s="8"/>
    </row>
    <row r="203" ht="18.75" spans="1:8">
      <c r="A203" s="8">
        <v>200</v>
      </c>
      <c r="B203" s="9" t="s">
        <v>10</v>
      </c>
      <c r="C203" s="10" t="s">
        <v>211</v>
      </c>
      <c r="D203" s="9" t="str">
        <f>"梁小兰"</f>
        <v>梁小兰</v>
      </c>
      <c r="E203" s="8">
        <v>67</v>
      </c>
      <c r="F203" s="8">
        <v>200</v>
      </c>
      <c r="G203" s="11"/>
      <c r="H203" s="8"/>
    </row>
    <row r="204" ht="18.75" spans="1:8">
      <c r="A204" s="8">
        <v>201</v>
      </c>
      <c r="B204" s="9" t="s">
        <v>10</v>
      </c>
      <c r="C204" s="10" t="s">
        <v>212</v>
      </c>
      <c r="D204" s="9" t="str">
        <f>"吴桂香"</f>
        <v>吴桂香</v>
      </c>
      <c r="E204" s="8">
        <v>67</v>
      </c>
      <c r="F204" s="8">
        <v>201</v>
      </c>
      <c r="G204" s="11"/>
      <c r="H204" s="8"/>
    </row>
    <row r="205" ht="18.75" spans="1:8">
      <c r="A205" s="8">
        <v>202</v>
      </c>
      <c r="B205" s="9" t="s">
        <v>10</v>
      </c>
      <c r="C205" s="10" t="s">
        <v>213</v>
      </c>
      <c r="D205" s="9" t="str">
        <f>"任一方"</f>
        <v>任一方</v>
      </c>
      <c r="E205" s="8">
        <v>67</v>
      </c>
      <c r="F205" s="8">
        <v>202</v>
      </c>
      <c r="G205" s="11"/>
      <c r="H205" s="8"/>
    </row>
    <row r="206" ht="18.75" spans="1:8">
      <c r="A206" s="8">
        <v>203</v>
      </c>
      <c r="B206" s="9" t="s">
        <v>10</v>
      </c>
      <c r="C206" s="10" t="s">
        <v>214</v>
      </c>
      <c r="D206" s="9" t="str">
        <f>"关凯戈"</f>
        <v>关凯戈</v>
      </c>
      <c r="E206" s="8">
        <v>67</v>
      </c>
      <c r="F206" s="8">
        <v>203</v>
      </c>
      <c r="G206" s="11"/>
      <c r="H206" s="8"/>
    </row>
    <row r="207" ht="18.75" spans="1:8">
      <c r="A207" s="8">
        <v>204</v>
      </c>
      <c r="B207" s="9" t="s">
        <v>10</v>
      </c>
      <c r="C207" s="10" t="s">
        <v>215</v>
      </c>
      <c r="D207" s="9" t="str">
        <f>"郑爱花"</f>
        <v>郑爱花</v>
      </c>
      <c r="E207" s="8">
        <v>67</v>
      </c>
      <c r="F207" s="8">
        <v>204</v>
      </c>
      <c r="G207" s="11"/>
      <c r="H207" s="8"/>
    </row>
    <row r="208" ht="18.75" spans="1:8">
      <c r="A208" s="8">
        <v>205</v>
      </c>
      <c r="B208" s="9" t="s">
        <v>10</v>
      </c>
      <c r="C208" s="10" t="s">
        <v>216</v>
      </c>
      <c r="D208" s="9" t="str">
        <f>"何瑞铭"</f>
        <v>何瑞铭</v>
      </c>
      <c r="E208" s="8">
        <v>67</v>
      </c>
      <c r="F208" s="8">
        <v>205</v>
      </c>
      <c r="G208" s="11"/>
      <c r="H208" s="8"/>
    </row>
    <row r="209" ht="18.75" spans="1:8">
      <c r="A209" s="8">
        <v>206</v>
      </c>
      <c r="B209" s="9" t="s">
        <v>10</v>
      </c>
      <c r="C209" s="10" t="s">
        <v>217</v>
      </c>
      <c r="D209" s="9" t="str">
        <f>"付黎曼"</f>
        <v>付黎曼</v>
      </c>
      <c r="E209" s="8">
        <v>67</v>
      </c>
      <c r="F209" s="8">
        <v>206</v>
      </c>
      <c r="G209" s="11"/>
      <c r="H209" s="8"/>
    </row>
    <row r="210" ht="18.75" spans="1:8">
      <c r="A210" s="8">
        <v>207</v>
      </c>
      <c r="B210" s="9" t="s">
        <v>10</v>
      </c>
      <c r="C210" s="10" t="s">
        <v>218</v>
      </c>
      <c r="D210" s="9" t="str">
        <f>"陈淑影"</f>
        <v>陈淑影</v>
      </c>
      <c r="E210" s="8">
        <v>67</v>
      </c>
      <c r="F210" s="8">
        <v>207</v>
      </c>
      <c r="G210" s="11"/>
      <c r="H210" s="8"/>
    </row>
    <row r="211" ht="18.75" spans="1:8">
      <c r="A211" s="8">
        <v>208</v>
      </c>
      <c r="B211" s="9" t="s">
        <v>10</v>
      </c>
      <c r="C211" s="10" t="s">
        <v>219</v>
      </c>
      <c r="D211" s="9" t="str">
        <f>"王江芝"</f>
        <v>王江芝</v>
      </c>
      <c r="E211" s="8">
        <v>67</v>
      </c>
      <c r="F211" s="8">
        <v>208</v>
      </c>
      <c r="G211" s="11"/>
      <c r="H211" s="8"/>
    </row>
    <row r="212" ht="18.75" spans="1:8">
      <c r="A212" s="8">
        <v>209</v>
      </c>
      <c r="B212" s="9" t="s">
        <v>10</v>
      </c>
      <c r="C212" s="10" t="s">
        <v>220</v>
      </c>
      <c r="D212" s="9" t="str">
        <f>"柯文颖"</f>
        <v>柯文颖</v>
      </c>
      <c r="E212" s="8">
        <v>67</v>
      </c>
      <c r="F212" s="8">
        <v>209</v>
      </c>
      <c r="G212" s="11"/>
      <c r="H212" s="8"/>
    </row>
    <row r="213" ht="18.75" spans="1:8">
      <c r="A213" s="8">
        <v>210</v>
      </c>
      <c r="B213" s="9" t="s">
        <v>10</v>
      </c>
      <c r="C213" s="10" t="s">
        <v>221</v>
      </c>
      <c r="D213" s="9" t="str">
        <f>"李美桂"</f>
        <v>李美桂</v>
      </c>
      <c r="E213" s="8">
        <v>67</v>
      </c>
      <c r="F213" s="8">
        <v>210</v>
      </c>
      <c r="G213" s="11"/>
      <c r="H213" s="8"/>
    </row>
    <row r="214" ht="18.75" spans="1:8">
      <c r="A214" s="8">
        <v>211</v>
      </c>
      <c r="B214" s="9" t="s">
        <v>10</v>
      </c>
      <c r="C214" s="10" t="s">
        <v>222</v>
      </c>
      <c r="D214" s="9" t="str">
        <f>"王晶"</f>
        <v>王晶</v>
      </c>
      <c r="E214" s="8">
        <v>67</v>
      </c>
      <c r="F214" s="8">
        <v>211</v>
      </c>
      <c r="G214" s="11"/>
      <c r="H214" s="8"/>
    </row>
    <row r="215" ht="18.75" spans="1:8">
      <c r="A215" s="8">
        <v>212</v>
      </c>
      <c r="B215" s="9" t="s">
        <v>10</v>
      </c>
      <c r="C215" s="10" t="s">
        <v>223</v>
      </c>
      <c r="D215" s="9" t="str">
        <f>"张严煜"</f>
        <v>张严煜</v>
      </c>
      <c r="E215" s="8">
        <v>67</v>
      </c>
      <c r="F215" s="8">
        <v>212</v>
      </c>
      <c r="G215" s="11"/>
      <c r="H215" s="8"/>
    </row>
    <row r="216" ht="18.75" spans="1:8">
      <c r="A216" s="8">
        <v>213</v>
      </c>
      <c r="B216" s="9" t="s">
        <v>10</v>
      </c>
      <c r="C216" s="10" t="s">
        <v>224</v>
      </c>
      <c r="D216" s="9" t="str">
        <f>"张丽花"</f>
        <v>张丽花</v>
      </c>
      <c r="E216" s="8">
        <v>67</v>
      </c>
      <c r="F216" s="8">
        <v>213</v>
      </c>
      <c r="G216" s="11"/>
      <c r="H216" s="8"/>
    </row>
    <row r="217" ht="18.75" spans="1:8">
      <c r="A217" s="8">
        <v>214</v>
      </c>
      <c r="B217" s="9" t="s">
        <v>10</v>
      </c>
      <c r="C217" s="10" t="s">
        <v>225</v>
      </c>
      <c r="D217" s="9" t="str">
        <f>"陈海波"</f>
        <v>陈海波</v>
      </c>
      <c r="E217" s="8">
        <v>67</v>
      </c>
      <c r="F217" s="8">
        <v>214</v>
      </c>
      <c r="G217" s="11"/>
      <c r="H217" s="8"/>
    </row>
    <row r="218" ht="18.75" spans="1:8">
      <c r="A218" s="8">
        <v>215</v>
      </c>
      <c r="B218" s="9" t="s">
        <v>10</v>
      </c>
      <c r="C218" s="10" t="s">
        <v>226</v>
      </c>
      <c r="D218" s="9" t="str">
        <f>"梁小洁"</f>
        <v>梁小洁</v>
      </c>
      <c r="E218" s="8">
        <v>67</v>
      </c>
      <c r="F218" s="8">
        <v>215</v>
      </c>
      <c r="G218" s="11"/>
      <c r="H218" s="8"/>
    </row>
    <row r="219" ht="18.75" spans="1:8">
      <c r="A219" s="8">
        <v>216</v>
      </c>
      <c r="B219" s="9" t="s">
        <v>10</v>
      </c>
      <c r="C219" s="10" t="s">
        <v>227</v>
      </c>
      <c r="D219" s="9" t="str">
        <f>"邢维娜"</f>
        <v>邢维娜</v>
      </c>
      <c r="E219" s="8">
        <v>67</v>
      </c>
      <c r="F219" s="8">
        <v>216</v>
      </c>
      <c r="G219" s="11"/>
      <c r="H219" s="8"/>
    </row>
    <row r="220" ht="18.75" spans="1:8">
      <c r="A220" s="8">
        <v>217</v>
      </c>
      <c r="B220" s="9" t="s">
        <v>10</v>
      </c>
      <c r="C220" s="10" t="s">
        <v>228</v>
      </c>
      <c r="D220" s="9" t="str">
        <f>"杨玲"</f>
        <v>杨玲</v>
      </c>
      <c r="E220" s="8">
        <v>67</v>
      </c>
      <c r="F220" s="8">
        <v>217</v>
      </c>
      <c r="G220" s="11"/>
      <c r="H220" s="8"/>
    </row>
    <row r="221" ht="18.75" spans="1:8">
      <c r="A221" s="8">
        <v>218</v>
      </c>
      <c r="B221" s="9" t="s">
        <v>10</v>
      </c>
      <c r="C221" s="10" t="s">
        <v>229</v>
      </c>
      <c r="D221" s="9" t="str">
        <f>"李彦颖"</f>
        <v>李彦颖</v>
      </c>
      <c r="E221" s="8">
        <v>67</v>
      </c>
      <c r="F221" s="8">
        <v>218</v>
      </c>
      <c r="G221" s="11"/>
      <c r="H221" s="8"/>
    </row>
    <row r="222" ht="18.75" spans="1:8">
      <c r="A222" s="8">
        <v>219</v>
      </c>
      <c r="B222" s="9" t="s">
        <v>10</v>
      </c>
      <c r="C222" s="10" t="s">
        <v>230</v>
      </c>
      <c r="D222" s="9" t="str">
        <f>"柯岚"</f>
        <v>柯岚</v>
      </c>
      <c r="E222" s="8">
        <v>67</v>
      </c>
      <c r="F222" s="8">
        <v>219</v>
      </c>
      <c r="G222" s="11"/>
      <c r="H222" s="8"/>
    </row>
    <row r="223" ht="18.75" spans="1:8">
      <c r="A223" s="8">
        <v>220</v>
      </c>
      <c r="B223" s="9" t="s">
        <v>10</v>
      </c>
      <c r="C223" s="10" t="s">
        <v>231</v>
      </c>
      <c r="D223" s="9" t="str">
        <f>"邱小娇"</f>
        <v>邱小娇</v>
      </c>
      <c r="E223" s="8">
        <v>67</v>
      </c>
      <c r="F223" s="8">
        <v>220</v>
      </c>
      <c r="G223" s="11"/>
      <c r="H223" s="8"/>
    </row>
    <row r="224" ht="18.75" spans="1:8">
      <c r="A224" s="8">
        <v>221</v>
      </c>
      <c r="B224" s="9" t="s">
        <v>10</v>
      </c>
      <c r="C224" s="10" t="s">
        <v>232</v>
      </c>
      <c r="D224" s="9" t="str">
        <f>"钟浩予"</f>
        <v>钟浩予</v>
      </c>
      <c r="E224" s="8">
        <v>67</v>
      </c>
      <c r="F224" s="8">
        <v>221</v>
      </c>
      <c r="G224" s="11"/>
      <c r="H224" s="8"/>
    </row>
    <row r="225" ht="18.75" spans="1:8">
      <c r="A225" s="8">
        <v>222</v>
      </c>
      <c r="B225" s="9" t="s">
        <v>10</v>
      </c>
      <c r="C225" s="10" t="s">
        <v>233</v>
      </c>
      <c r="D225" s="9" t="str">
        <f>"王慈"</f>
        <v>王慈</v>
      </c>
      <c r="E225" s="8">
        <v>67</v>
      </c>
      <c r="F225" s="8">
        <v>222</v>
      </c>
      <c r="G225" s="11"/>
      <c r="H225" s="8"/>
    </row>
    <row r="226" ht="18.75" spans="1:8">
      <c r="A226" s="8">
        <v>223</v>
      </c>
      <c r="B226" s="9" t="s">
        <v>10</v>
      </c>
      <c r="C226" s="10" t="s">
        <v>234</v>
      </c>
      <c r="D226" s="9" t="str">
        <f>"廖皓颖"</f>
        <v>廖皓颖</v>
      </c>
      <c r="E226" s="8">
        <v>66</v>
      </c>
      <c r="F226" s="8">
        <v>223</v>
      </c>
      <c r="G226" s="11"/>
      <c r="H226" s="8"/>
    </row>
    <row r="227" ht="18.75" spans="1:8">
      <c r="A227" s="8">
        <v>224</v>
      </c>
      <c r="B227" s="9" t="s">
        <v>10</v>
      </c>
      <c r="C227" s="10" t="s">
        <v>235</v>
      </c>
      <c r="D227" s="9" t="str">
        <f>"朱花"</f>
        <v>朱花</v>
      </c>
      <c r="E227" s="8">
        <v>66</v>
      </c>
      <c r="F227" s="8">
        <v>224</v>
      </c>
      <c r="G227" s="11"/>
      <c r="H227" s="8"/>
    </row>
    <row r="228" ht="18.75" spans="1:8">
      <c r="A228" s="8">
        <v>225</v>
      </c>
      <c r="B228" s="9" t="s">
        <v>10</v>
      </c>
      <c r="C228" s="10" t="s">
        <v>236</v>
      </c>
      <c r="D228" s="9" t="str">
        <f>"董天旭"</f>
        <v>董天旭</v>
      </c>
      <c r="E228" s="8">
        <v>66</v>
      </c>
      <c r="F228" s="8">
        <v>225</v>
      </c>
      <c r="G228" s="11"/>
      <c r="H228" s="8"/>
    </row>
    <row r="229" ht="18.75" spans="1:8">
      <c r="A229" s="8">
        <v>226</v>
      </c>
      <c r="B229" s="9" t="s">
        <v>10</v>
      </c>
      <c r="C229" s="10" t="s">
        <v>237</v>
      </c>
      <c r="D229" s="9" t="str">
        <f>"王孝惠"</f>
        <v>王孝惠</v>
      </c>
      <c r="E229" s="8">
        <v>66</v>
      </c>
      <c r="F229" s="8">
        <v>226</v>
      </c>
      <c r="G229" s="11"/>
      <c r="H229" s="8"/>
    </row>
    <row r="230" ht="18.75" spans="1:8">
      <c r="A230" s="8">
        <v>227</v>
      </c>
      <c r="B230" s="9" t="s">
        <v>10</v>
      </c>
      <c r="C230" s="10" t="s">
        <v>238</v>
      </c>
      <c r="D230" s="9" t="str">
        <f>"梁晶"</f>
        <v>梁晶</v>
      </c>
      <c r="E230" s="8">
        <v>66</v>
      </c>
      <c r="F230" s="8">
        <v>227</v>
      </c>
      <c r="G230" s="11"/>
      <c r="H230" s="8"/>
    </row>
    <row r="231" ht="18.75" spans="1:8">
      <c r="A231" s="8">
        <v>228</v>
      </c>
      <c r="B231" s="9" t="s">
        <v>10</v>
      </c>
      <c r="C231" s="10" t="s">
        <v>239</v>
      </c>
      <c r="D231" s="9" t="str">
        <f>"陈晓芬"</f>
        <v>陈晓芬</v>
      </c>
      <c r="E231" s="8">
        <v>66</v>
      </c>
      <c r="F231" s="8">
        <v>228</v>
      </c>
      <c r="G231" s="11"/>
      <c r="H231" s="8"/>
    </row>
    <row r="232" ht="18.75" spans="1:8">
      <c r="A232" s="8">
        <v>229</v>
      </c>
      <c r="B232" s="9" t="s">
        <v>10</v>
      </c>
      <c r="C232" s="10" t="s">
        <v>240</v>
      </c>
      <c r="D232" s="9" t="str">
        <f>"郑舒月"</f>
        <v>郑舒月</v>
      </c>
      <c r="E232" s="8">
        <v>66</v>
      </c>
      <c r="F232" s="8">
        <v>229</v>
      </c>
      <c r="G232" s="11"/>
      <c r="H232" s="8"/>
    </row>
    <row r="233" ht="18.75" spans="1:8">
      <c r="A233" s="8">
        <v>230</v>
      </c>
      <c r="B233" s="9" t="s">
        <v>10</v>
      </c>
      <c r="C233" s="10" t="s">
        <v>241</v>
      </c>
      <c r="D233" s="9" t="str">
        <f>"李孟腾"</f>
        <v>李孟腾</v>
      </c>
      <c r="E233" s="8">
        <v>66</v>
      </c>
      <c r="F233" s="8">
        <v>230</v>
      </c>
      <c r="G233" s="11"/>
      <c r="H233" s="8"/>
    </row>
    <row r="234" ht="18.75" spans="1:8">
      <c r="A234" s="8">
        <v>231</v>
      </c>
      <c r="B234" s="9" t="s">
        <v>10</v>
      </c>
      <c r="C234" s="10" t="s">
        <v>242</v>
      </c>
      <c r="D234" s="9" t="str">
        <f>"高青"</f>
        <v>高青</v>
      </c>
      <c r="E234" s="8">
        <v>66</v>
      </c>
      <c r="F234" s="8">
        <v>231</v>
      </c>
      <c r="G234" s="11"/>
      <c r="H234" s="8"/>
    </row>
    <row r="235" ht="18.75" spans="1:8">
      <c r="A235" s="8">
        <v>232</v>
      </c>
      <c r="B235" s="9" t="s">
        <v>10</v>
      </c>
      <c r="C235" s="10" t="s">
        <v>243</v>
      </c>
      <c r="D235" s="9" t="str">
        <f>"陈平蕾"</f>
        <v>陈平蕾</v>
      </c>
      <c r="E235" s="8">
        <v>66</v>
      </c>
      <c r="F235" s="8">
        <v>232</v>
      </c>
      <c r="G235" s="11"/>
      <c r="H235" s="8"/>
    </row>
    <row r="236" ht="18.75" spans="1:8">
      <c r="A236" s="8">
        <v>233</v>
      </c>
      <c r="B236" s="9" t="s">
        <v>10</v>
      </c>
      <c r="C236" s="10" t="s">
        <v>244</v>
      </c>
      <c r="D236" s="9" t="str">
        <f>"王伟光"</f>
        <v>王伟光</v>
      </c>
      <c r="E236" s="8">
        <v>66</v>
      </c>
      <c r="F236" s="8">
        <v>233</v>
      </c>
      <c r="G236" s="11"/>
      <c r="H236" s="8"/>
    </row>
    <row r="237" ht="18.75" spans="1:8">
      <c r="A237" s="8">
        <v>234</v>
      </c>
      <c r="B237" s="9" t="s">
        <v>10</v>
      </c>
      <c r="C237" s="10" t="s">
        <v>245</v>
      </c>
      <c r="D237" s="9" t="str">
        <f>"李桂婷"</f>
        <v>李桂婷</v>
      </c>
      <c r="E237" s="8">
        <v>66</v>
      </c>
      <c r="F237" s="8">
        <v>234</v>
      </c>
      <c r="G237" s="11"/>
      <c r="H237" s="8"/>
    </row>
    <row r="238" ht="18.75" spans="1:8">
      <c r="A238" s="8">
        <v>235</v>
      </c>
      <c r="B238" s="9" t="s">
        <v>10</v>
      </c>
      <c r="C238" s="10" t="s">
        <v>246</v>
      </c>
      <c r="D238" s="9" t="str">
        <f>"章英琦"</f>
        <v>章英琦</v>
      </c>
      <c r="E238" s="8">
        <v>66</v>
      </c>
      <c r="F238" s="8">
        <v>235</v>
      </c>
      <c r="G238" s="11"/>
      <c r="H238" s="8"/>
    </row>
    <row r="239" ht="18.75" spans="1:8">
      <c r="A239" s="8">
        <v>236</v>
      </c>
      <c r="B239" s="9" t="s">
        <v>10</v>
      </c>
      <c r="C239" s="10" t="s">
        <v>247</v>
      </c>
      <c r="D239" s="9" t="str">
        <f>"符颖萍"</f>
        <v>符颖萍</v>
      </c>
      <c r="E239" s="8">
        <v>66</v>
      </c>
      <c r="F239" s="8">
        <v>236</v>
      </c>
      <c r="G239" s="11"/>
      <c r="H239" s="8"/>
    </row>
    <row r="240" ht="18.75" spans="1:8">
      <c r="A240" s="8">
        <v>237</v>
      </c>
      <c r="B240" s="9" t="s">
        <v>10</v>
      </c>
      <c r="C240" s="10" t="s">
        <v>248</v>
      </c>
      <c r="D240" s="9" t="str">
        <f>"邢世瑜"</f>
        <v>邢世瑜</v>
      </c>
      <c r="E240" s="8">
        <v>66</v>
      </c>
      <c r="F240" s="8">
        <v>237</v>
      </c>
      <c r="G240" s="11"/>
      <c r="H240" s="8"/>
    </row>
    <row r="241" ht="18.75" spans="1:8">
      <c r="A241" s="8">
        <v>238</v>
      </c>
      <c r="B241" s="9" t="s">
        <v>10</v>
      </c>
      <c r="C241" s="10" t="s">
        <v>249</v>
      </c>
      <c r="D241" s="9" t="str">
        <f>"林碧仙"</f>
        <v>林碧仙</v>
      </c>
      <c r="E241" s="8">
        <v>66</v>
      </c>
      <c r="F241" s="8">
        <v>238</v>
      </c>
      <c r="G241" s="11"/>
      <c r="H241" s="8"/>
    </row>
    <row r="242" ht="18.75" spans="1:8">
      <c r="A242" s="8">
        <v>239</v>
      </c>
      <c r="B242" s="9" t="s">
        <v>10</v>
      </c>
      <c r="C242" s="10" t="s">
        <v>250</v>
      </c>
      <c r="D242" s="9" t="str">
        <f>"王蕊"</f>
        <v>王蕊</v>
      </c>
      <c r="E242" s="8">
        <v>66</v>
      </c>
      <c r="F242" s="8">
        <v>239</v>
      </c>
      <c r="G242" s="11"/>
      <c r="H242" s="8"/>
    </row>
    <row r="243" ht="18.75" spans="1:8">
      <c r="A243" s="8">
        <v>240</v>
      </c>
      <c r="B243" s="9" t="s">
        <v>10</v>
      </c>
      <c r="C243" s="10" t="s">
        <v>251</v>
      </c>
      <c r="D243" s="9" t="str">
        <f>"韩栩"</f>
        <v>韩栩</v>
      </c>
      <c r="E243" s="8">
        <v>66</v>
      </c>
      <c r="F243" s="8">
        <v>240</v>
      </c>
      <c r="G243" s="11"/>
      <c r="H243" s="8"/>
    </row>
    <row r="244" ht="18.75" spans="1:8">
      <c r="A244" s="8">
        <v>241</v>
      </c>
      <c r="B244" s="9" t="s">
        <v>10</v>
      </c>
      <c r="C244" s="10" t="s">
        <v>252</v>
      </c>
      <c r="D244" s="9" t="str">
        <f>"吴佳佳"</f>
        <v>吴佳佳</v>
      </c>
      <c r="E244" s="8">
        <v>66</v>
      </c>
      <c r="F244" s="8">
        <v>241</v>
      </c>
      <c r="G244" s="11"/>
      <c r="H244" s="8"/>
    </row>
    <row r="245" ht="18.75" spans="1:8">
      <c r="A245" s="8">
        <v>242</v>
      </c>
      <c r="B245" s="9" t="s">
        <v>10</v>
      </c>
      <c r="C245" s="10" t="s">
        <v>253</v>
      </c>
      <c r="D245" s="9" t="str">
        <f>"于思源"</f>
        <v>于思源</v>
      </c>
      <c r="E245" s="8">
        <v>66</v>
      </c>
      <c r="F245" s="8">
        <v>242</v>
      </c>
      <c r="G245" s="11"/>
      <c r="H245" s="8"/>
    </row>
    <row r="246" ht="18.75" spans="1:8">
      <c r="A246" s="8">
        <v>243</v>
      </c>
      <c r="B246" s="9" t="s">
        <v>10</v>
      </c>
      <c r="C246" s="10" t="s">
        <v>254</v>
      </c>
      <c r="D246" s="9" t="str">
        <f>"李玉翔"</f>
        <v>李玉翔</v>
      </c>
      <c r="E246" s="8">
        <v>66</v>
      </c>
      <c r="F246" s="8">
        <v>243</v>
      </c>
      <c r="G246" s="11"/>
      <c r="H246" s="8"/>
    </row>
    <row r="247" ht="18.75" spans="1:8">
      <c r="A247" s="8">
        <v>244</v>
      </c>
      <c r="B247" s="9" t="s">
        <v>10</v>
      </c>
      <c r="C247" s="10" t="s">
        <v>255</v>
      </c>
      <c r="D247" s="9" t="str">
        <f>"李欣怡"</f>
        <v>李欣怡</v>
      </c>
      <c r="E247" s="8">
        <v>66</v>
      </c>
      <c r="F247" s="8">
        <v>244</v>
      </c>
      <c r="G247" s="11"/>
      <c r="H247" s="8"/>
    </row>
    <row r="248" ht="18.75" spans="1:8">
      <c r="A248" s="8">
        <v>245</v>
      </c>
      <c r="B248" s="9" t="s">
        <v>10</v>
      </c>
      <c r="C248" s="10" t="s">
        <v>256</v>
      </c>
      <c r="D248" s="9" t="str">
        <f>"符爱洁"</f>
        <v>符爱洁</v>
      </c>
      <c r="E248" s="8">
        <v>65</v>
      </c>
      <c r="F248" s="8">
        <v>245</v>
      </c>
      <c r="G248" s="11"/>
      <c r="H248" s="8"/>
    </row>
    <row r="249" ht="18.75" spans="1:8">
      <c r="A249" s="8">
        <v>246</v>
      </c>
      <c r="B249" s="9" t="s">
        <v>10</v>
      </c>
      <c r="C249" s="10" t="s">
        <v>257</v>
      </c>
      <c r="D249" s="9" t="str">
        <f>"方其娜"</f>
        <v>方其娜</v>
      </c>
      <c r="E249" s="8">
        <v>65</v>
      </c>
      <c r="F249" s="8">
        <v>246</v>
      </c>
      <c r="G249" s="11"/>
      <c r="H249" s="8"/>
    </row>
    <row r="250" ht="18.75" spans="1:8">
      <c r="A250" s="8">
        <v>247</v>
      </c>
      <c r="B250" s="9" t="s">
        <v>10</v>
      </c>
      <c r="C250" s="10" t="s">
        <v>258</v>
      </c>
      <c r="D250" s="9" t="str">
        <f>"符秋萍"</f>
        <v>符秋萍</v>
      </c>
      <c r="E250" s="8">
        <v>65</v>
      </c>
      <c r="F250" s="8">
        <v>247</v>
      </c>
      <c r="G250" s="11"/>
      <c r="H250" s="8"/>
    </row>
    <row r="251" ht="18.75" spans="1:8">
      <c r="A251" s="8">
        <v>248</v>
      </c>
      <c r="B251" s="9" t="s">
        <v>10</v>
      </c>
      <c r="C251" s="10" t="s">
        <v>259</v>
      </c>
      <c r="D251" s="9" t="str">
        <f>"王韵"</f>
        <v>王韵</v>
      </c>
      <c r="E251" s="8">
        <v>65</v>
      </c>
      <c r="F251" s="8">
        <v>248</v>
      </c>
      <c r="G251" s="11"/>
      <c r="H251" s="8"/>
    </row>
    <row r="252" ht="18.75" spans="1:8">
      <c r="A252" s="8">
        <v>249</v>
      </c>
      <c r="B252" s="9" t="s">
        <v>10</v>
      </c>
      <c r="C252" s="10" t="s">
        <v>260</v>
      </c>
      <c r="D252" s="9" t="str">
        <f>"卢恋"</f>
        <v>卢恋</v>
      </c>
      <c r="E252" s="8">
        <v>65</v>
      </c>
      <c r="F252" s="8">
        <v>249</v>
      </c>
      <c r="G252" s="11"/>
      <c r="H252" s="8"/>
    </row>
    <row r="253" ht="18.75" spans="1:8">
      <c r="A253" s="8">
        <v>250</v>
      </c>
      <c r="B253" s="9" t="s">
        <v>10</v>
      </c>
      <c r="C253" s="10" t="s">
        <v>261</v>
      </c>
      <c r="D253" s="9" t="str">
        <f>"冯友"</f>
        <v>冯友</v>
      </c>
      <c r="E253" s="8">
        <v>65</v>
      </c>
      <c r="F253" s="8">
        <v>250</v>
      </c>
      <c r="G253" s="11"/>
      <c r="H253" s="8"/>
    </row>
    <row r="254" ht="18.75" spans="1:8">
      <c r="A254" s="8">
        <v>251</v>
      </c>
      <c r="B254" s="9" t="s">
        <v>10</v>
      </c>
      <c r="C254" s="10" t="s">
        <v>262</v>
      </c>
      <c r="D254" s="9" t="str">
        <f>"王丽清"</f>
        <v>王丽清</v>
      </c>
      <c r="E254" s="8">
        <v>65</v>
      </c>
      <c r="F254" s="8">
        <v>251</v>
      </c>
      <c r="G254" s="11"/>
      <c r="H254" s="8"/>
    </row>
    <row r="255" ht="18.75" spans="1:8">
      <c r="A255" s="8">
        <v>252</v>
      </c>
      <c r="B255" s="9" t="s">
        <v>10</v>
      </c>
      <c r="C255" s="10" t="s">
        <v>263</v>
      </c>
      <c r="D255" s="9" t="str">
        <f>"符爱球"</f>
        <v>符爱球</v>
      </c>
      <c r="E255" s="8">
        <v>65</v>
      </c>
      <c r="F255" s="8">
        <v>252</v>
      </c>
      <c r="G255" s="11"/>
      <c r="H255" s="8"/>
    </row>
    <row r="256" ht="18.75" spans="1:8">
      <c r="A256" s="8">
        <v>253</v>
      </c>
      <c r="B256" s="9" t="s">
        <v>10</v>
      </c>
      <c r="C256" s="10" t="s">
        <v>264</v>
      </c>
      <c r="D256" s="9" t="str">
        <f>"李琼博"</f>
        <v>李琼博</v>
      </c>
      <c r="E256" s="8">
        <v>65</v>
      </c>
      <c r="F256" s="8">
        <v>253</v>
      </c>
      <c r="G256" s="11"/>
      <c r="H256" s="8"/>
    </row>
    <row r="257" ht="18.75" spans="1:8">
      <c r="A257" s="8">
        <v>254</v>
      </c>
      <c r="B257" s="9" t="s">
        <v>10</v>
      </c>
      <c r="C257" s="10" t="s">
        <v>265</v>
      </c>
      <c r="D257" s="9" t="str">
        <f>"徐世利"</f>
        <v>徐世利</v>
      </c>
      <c r="E257" s="8">
        <v>65</v>
      </c>
      <c r="F257" s="8">
        <v>254</v>
      </c>
      <c r="G257" s="11"/>
      <c r="H257" s="8"/>
    </row>
    <row r="258" ht="18.75" spans="1:8">
      <c r="A258" s="8">
        <v>255</v>
      </c>
      <c r="B258" s="9" t="s">
        <v>10</v>
      </c>
      <c r="C258" s="10" t="s">
        <v>266</v>
      </c>
      <c r="D258" s="9" t="str">
        <f>"吴凤霞"</f>
        <v>吴凤霞</v>
      </c>
      <c r="E258" s="8">
        <v>65</v>
      </c>
      <c r="F258" s="8">
        <v>255</v>
      </c>
      <c r="G258" s="11"/>
      <c r="H258" s="8"/>
    </row>
    <row r="259" ht="18.75" spans="1:8">
      <c r="A259" s="8">
        <v>256</v>
      </c>
      <c r="B259" s="9" t="s">
        <v>10</v>
      </c>
      <c r="C259" s="10" t="s">
        <v>267</v>
      </c>
      <c r="D259" s="9" t="str">
        <f>"羊美丽"</f>
        <v>羊美丽</v>
      </c>
      <c r="E259" s="8">
        <v>65</v>
      </c>
      <c r="F259" s="8">
        <v>256</v>
      </c>
      <c r="G259" s="11"/>
      <c r="H259" s="8"/>
    </row>
    <row r="260" ht="18.75" spans="1:8">
      <c r="A260" s="8">
        <v>257</v>
      </c>
      <c r="B260" s="9" t="s">
        <v>10</v>
      </c>
      <c r="C260" s="10" t="s">
        <v>268</v>
      </c>
      <c r="D260" s="9" t="str">
        <f>"林展"</f>
        <v>林展</v>
      </c>
      <c r="E260" s="8">
        <v>65</v>
      </c>
      <c r="F260" s="8">
        <v>257</v>
      </c>
      <c r="G260" s="11"/>
      <c r="H260" s="8"/>
    </row>
    <row r="261" ht="18.75" spans="1:8">
      <c r="A261" s="8">
        <v>258</v>
      </c>
      <c r="B261" s="9" t="s">
        <v>10</v>
      </c>
      <c r="C261" s="10" t="s">
        <v>269</v>
      </c>
      <c r="D261" s="9" t="str">
        <f>"陈晓婷"</f>
        <v>陈晓婷</v>
      </c>
      <c r="E261" s="8">
        <v>65</v>
      </c>
      <c r="F261" s="8">
        <v>258</v>
      </c>
      <c r="G261" s="11"/>
      <c r="H261" s="8"/>
    </row>
    <row r="262" ht="18.75" spans="1:8">
      <c r="A262" s="8">
        <v>259</v>
      </c>
      <c r="B262" s="9" t="s">
        <v>10</v>
      </c>
      <c r="C262" s="10" t="s">
        <v>270</v>
      </c>
      <c r="D262" s="9" t="str">
        <f>"吴双"</f>
        <v>吴双</v>
      </c>
      <c r="E262" s="8">
        <v>65</v>
      </c>
      <c r="F262" s="8">
        <v>259</v>
      </c>
      <c r="G262" s="11"/>
      <c r="H262" s="8"/>
    </row>
    <row r="263" ht="18.75" spans="1:8">
      <c r="A263" s="8">
        <v>260</v>
      </c>
      <c r="B263" s="9" t="s">
        <v>10</v>
      </c>
      <c r="C263" s="10" t="s">
        <v>271</v>
      </c>
      <c r="D263" s="9" t="str">
        <f>"林祯姻"</f>
        <v>林祯姻</v>
      </c>
      <c r="E263" s="8">
        <v>65</v>
      </c>
      <c r="F263" s="8">
        <v>260</v>
      </c>
      <c r="G263" s="11"/>
      <c r="H263" s="8"/>
    </row>
    <row r="264" ht="18.75" spans="1:8">
      <c r="A264" s="8">
        <v>261</v>
      </c>
      <c r="B264" s="9" t="s">
        <v>10</v>
      </c>
      <c r="C264" s="10" t="s">
        <v>272</v>
      </c>
      <c r="D264" s="9" t="str">
        <f>"王峤"</f>
        <v>王峤</v>
      </c>
      <c r="E264" s="8">
        <v>65</v>
      </c>
      <c r="F264" s="8">
        <v>261</v>
      </c>
      <c r="G264" s="11"/>
      <c r="H264" s="8"/>
    </row>
    <row r="265" ht="18.75" spans="1:8">
      <c r="A265" s="8">
        <v>262</v>
      </c>
      <c r="B265" s="9" t="s">
        <v>10</v>
      </c>
      <c r="C265" s="10" t="s">
        <v>273</v>
      </c>
      <c r="D265" s="9" t="str">
        <f>"刘凤"</f>
        <v>刘凤</v>
      </c>
      <c r="E265" s="8">
        <v>65</v>
      </c>
      <c r="F265" s="8">
        <v>262</v>
      </c>
      <c r="G265" s="11"/>
      <c r="H265" s="8"/>
    </row>
    <row r="266" ht="18.75" spans="1:8">
      <c r="A266" s="8">
        <v>263</v>
      </c>
      <c r="B266" s="9" t="s">
        <v>10</v>
      </c>
      <c r="C266" s="10" t="s">
        <v>274</v>
      </c>
      <c r="D266" s="9" t="str">
        <f>"羊映虹"</f>
        <v>羊映虹</v>
      </c>
      <c r="E266" s="8">
        <v>65</v>
      </c>
      <c r="F266" s="8">
        <v>263</v>
      </c>
      <c r="G266" s="11"/>
      <c r="H266" s="8"/>
    </row>
    <row r="267" ht="18.75" spans="1:8">
      <c r="A267" s="8">
        <v>264</v>
      </c>
      <c r="B267" s="9" t="s">
        <v>10</v>
      </c>
      <c r="C267" s="10" t="s">
        <v>275</v>
      </c>
      <c r="D267" s="9" t="str">
        <f>"吴燕彩"</f>
        <v>吴燕彩</v>
      </c>
      <c r="E267" s="8">
        <v>65</v>
      </c>
      <c r="F267" s="8">
        <v>264</v>
      </c>
      <c r="G267" s="11"/>
      <c r="H267" s="8"/>
    </row>
    <row r="268" ht="18.75" spans="1:8">
      <c r="A268" s="8">
        <v>265</v>
      </c>
      <c r="B268" s="9" t="s">
        <v>10</v>
      </c>
      <c r="C268" s="10" t="s">
        <v>276</v>
      </c>
      <c r="D268" s="9" t="str">
        <f>"韦荣峒"</f>
        <v>韦荣峒</v>
      </c>
      <c r="E268" s="8">
        <v>65</v>
      </c>
      <c r="F268" s="8">
        <v>265</v>
      </c>
      <c r="G268" s="11"/>
      <c r="H268" s="8"/>
    </row>
    <row r="269" ht="18.75" spans="1:8">
      <c r="A269" s="8">
        <v>266</v>
      </c>
      <c r="B269" s="9" t="s">
        <v>10</v>
      </c>
      <c r="C269" s="10" t="s">
        <v>277</v>
      </c>
      <c r="D269" s="9" t="str">
        <f>"王传苗"</f>
        <v>王传苗</v>
      </c>
      <c r="E269" s="8">
        <v>65</v>
      </c>
      <c r="F269" s="8">
        <v>266</v>
      </c>
      <c r="G269" s="11"/>
      <c r="H269" s="8"/>
    </row>
    <row r="270" ht="18.75" spans="1:8">
      <c r="A270" s="8">
        <v>267</v>
      </c>
      <c r="B270" s="9" t="s">
        <v>10</v>
      </c>
      <c r="C270" s="10" t="s">
        <v>278</v>
      </c>
      <c r="D270" s="9" t="str">
        <f>"张慧臣"</f>
        <v>张慧臣</v>
      </c>
      <c r="E270" s="8">
        <v>65</v>
      </c>
      <c r="F270" s="8">
        <v>267</v>
      </c>
      <c r="G270" s="11"/>
      <c r="H270" s="8"/>
    </row>
    <row r="271" ht="18.75" spans="1:8">
      <c r="A271" s="8">
        <v>268</v>
      </c>
      <c r="B271" s="9" t="s">
        <v>10</v>
      </c>
      <c r="C271" s="10" t="s">
        <v>279</v>
      </c>
      <c r="D271" s="9" t="str">
        <f>"何良妮"</f>
        <v>何良妮</v>
      </c>
      <c r="E271" s="8">
        <v>65</v>
      </c>
      <c r="F271" s="8">
        <v>268</v>
      </c>
      <c r="G271" s="11"/>
      <c r="H271" s="8"/>
    </row>
    <row r="272" ht="18.75" spans="1:8">
      <c r="A272" s="8">
        <v>269</v>
      </c>
      <c r="B272" s="9" t="s">
        <v>10</v>
      </c>
      <c r="C272" s="10" t="s">
        <v>280</v>
      </c>
      <c r="D272" s="9" t="str">
        <f>"许扬扬"</f>
        <v>许扬扬</v>
      </c>
      <c r="E272" s="8">
        <v>65</v>
      </c>
      <c r="F272" s="8">
        <v>269</v>
      </c>
      <c r="G272" s="11"/>
      <c r="H272" s="8"/>
    </row>
    <row r="273" ht="18.75" spans="1:8">
      <c r="A273" s="8">
        <v>270</v>
      </c>
      <c r="B273" s="9" t="s">
        <v>10</v>
      </c>
      <c r="C273" s="10" t="s">
        <v>281</v>
      </c>
      <c r="D273" s="9" t="str">
        <f>"吴志敏"</f>
        <v>吴志敏</v>
      </c>
      <c r="E273" s="8">
        <v>65</v>
      </c>
      <c r="F273" s="8">
        <v>270</v>
      </c>
      <c r="G273" s="11"/>
      <c r="H273" s="8"/>
    </row>
    <row r="274" ht="18.75" spans="1:8">
      <c r="A274" s="8">
        <v>271</v>
      </c>
      <c r="B274" s="9" t="s">
        <v>10</v>
      </c>
      <c r="C274" s="10" t="s">
        <v>282</v>
      </c>
      <c r="D274" s="9" t="str">
        <f>"张淳昱"</f>
        <v>张淳昱</v>
      </c>
      <c r="E274" s="8">
        <v>64</v>
      </c>
      <c r="F274" s="8">
        <v>271</v>
      </c>
      <c r="G274" s="11"/>
      <c r="H274" s="8"/>
    </row>
    <row r="275" ht="18.75" spans="1:8">
      <c r="A275" s="8">
        <v>272</v>
      </c>
      <c r="B275" s="9" t="s">
        <v>10</v>
      </c>
      <c r="C275" s="10" t="s">
        <v>283</v>
      </c>
      <c r="D275" s="9" t="str">
        <f>"卢青青"</f>
        <v>卢青青</v>
      </c>
      <c r="E275" s="8">
        <v>64</v>
      </c>
      <c r="F275" s="8">
        <v>272</v>
      </c>
      <c r="G275" s="11"/>
      <c r="H275" s="8"/>
    </row>
    <row r="276" ht="18.75" spans="1:8">
      <c r="A276" s="8">
        <v>273</v>
      </c>
      <c r="B276" s="9" t="s">
        <v>10</v>
      </c>
      <c r="C276" s="10" t="s">
        <v>284</v>
      </c>
      <c r="D276" s="9" t="str">
        <f>"苏运来"</f>
        <v>苏运来</v>
      </c>
      <c r="E276" s="8">
        <v>64</v>
      </c>
      <c r="F276" s="8">
        <v>273</v>
      </c>
      <c r="G276" s="11"/>
      <c r="H276" s="8"/>
    </row>
    <row r="277" ht="18.75" spans="1:8">
      <c r="A277" s="8">
        <v>274</v>
      </c>
      <c r="B277" s="9" t="s">
        <v>10</v>
      </c>
      <c r="C277" s="10" t="s">
        <v>285</v>
      </c>
      <c r="D277" s="9" t="str">
        <f>"李引桂"</f>
        <v>李引桂</v>
      </c>
      <c r="E277" s="8">
        <v>64</v>
      </c>
      <c r="F277" s="8">
        <v>274</v>
      </c>
      <c r="G277" s="11"/>
      <c r="H277" s="8"/>
    </row>
    <row r="278" ht="18.75" spans="1:8">
      <c r="A278" s="8">
        <v>275</v>
      </c>
      <c r="B278" s="9" t="s">
        <v>10</v>
      </c>
      <c r="C278" s="10" t="s">
        <v>286</v>
      </c>
      <c r="D278" s="9" t="str">
        <f>"李燕芳"</f>
        <v>李燕芳</v>
      </c>
      <c r="E278" s="8">
        <v>64</v>
      </c>
      <c r="F278" s="8">
        <v>275</v>
      </c>
      <c r="G278" s="11"/>
      <c r="H278" s="8"/>
    </row>
    <row r="279" ht="18.75" spans="1:8">
      <c r="A279" s="8">
        <v>276</v>
      </c>
      <c r="B279" s="9" t="s">
        <v>10</v>
      </c>
      <c r="C279" s="10" t="s">
        <v>287</v>
      </c>
      <c r="D279" s="9" t="str">
        <f>"黄日萍"</f>
        <v>黄日萍</v>
      </c>
      <c r="E279" s="8">
        <v>64</v>
      </c>
      <c r="F279" s="8">
        <v>276</v>
      </c>
      <c r="G279" s="11"/>
      <c r="H279" s="8"/>
    </row>
    <row r="280" ht="18.75" spans="1:8">
      <c r="A280" s="8">
        <v>277</v>
      </c>
      <c r="B280" s="9" t="s">
        <v>10</v>
      </c>
      <c r="C280" s="10" t="s">
        <v>288</v>
      </c>
      <c r="D280" s="9" t="str">
        <f>"王翔"</f>
        <v>王翔</v>
      </c>
      <c r="E280" s="8">
        <v>64</v>
      </c>
      <c r="F280" s="8">
        <v>277</v>
      </c>
      <c r="G280" s="11"/>
      <c r="H280" s="8"/>
    </row>
    <row r="281" ht="18.75" spans="1:8">
      <c r="A281" s="8">
        <v>278</v>
      </c>
      <c r="B281" s="9" t="s">
        <v>10</v>
      </c>
      <c r="C281" s="10" t="s">
        <v>289</v>
      </c>
      <c r="D281" s="9" t="str">
        <f>"陈雨君"</f>
        <v>陈雨君</v>
      </c>
      <c r="E281" s="8">
        <v>64</v>
      </c>
      <c r="F281" s="8">
        <v>278</v>
      </c>
      <c r="G281" s="11"/>
      <c r="H281" s="8"/>
    </row>
    <row r="282" ht="18.75" spans="1:8">
      <c r="A282" s="8">
        <v>279</v>
      </c>
      <c r="B282" s="9" t="s">
        <v>10</v>
      </c>
      <c r="C282" s="10" t="s">
        <v>290</v>
      </c>
      <c r="D282" s="9" t="str">
        <f>"赵淑颖"</f>
        <v>赵淑颖</v>
      </c>
      <c r="E282" s="8">
        <v>64</v>
      </c>
      <c r="F282" s="8">
        <v>279</v>
      </c>
      <c r="G282" s="11"/>
      <c r="H282" s="8"/>
    </row>
    <row r="283" ht="18.75" spans="1:8">
      <c r="A283" s="8">
        <v>280</v>
      </c>
      <c r="B283" s="9" t="s">
        <v>10</v>
      </c>
      <c r="C283" s="10" t="s">
        <v>291</v>
      </c>
      <c r="D283" s="9" t="str">
        <f>"卢良芳"</f>
        <v>卢良芳</v>
      </c>
      <c r="E283" s="8">
        <v>64</v>
      </c>
      <c r="F283" s="8">
        <v>280</v>
      </c>
      <c r="G283" s="11"/>
      <c r="H283" s="8"/>
    </row>
    <row r="284" ht="18.75" spans="1:8">
      <c r="A284" s="8">
        <v>281</v>
      </c>
      <c r="B284" s="9" t="s">
        <v>10</v>
      </c>
      <c r="C284" s="10" t="s">
        <v>292</v>
      </c>
      <c r="D284" s="9" t="str">
        <f>"李紫玲"</f>
        <v>李紫玲</v>
      </c>
      <c r="E284" s="8">
        <v>64</v>
      </c>
      <c r="F284" s="8">
        <v>281</v>
      </c>
      <c r="G284" s="11"/>
      <c r="H284" s="8"/>
    </row>
    <row r="285" ht="18.75" spans="1:8">
      <c r="A285" s="8">
        <v>282</v>
      </c>
      <c r="B285" s="9" t="s">
        <v>10</v>
      </c>
      <c r="C285" s="10" t="s">
        <v>293</v>
      </c>
      <c r="D285" s="9" t="str">
        <f>"桂顺康"</f>
        <v>桂顺康</v>
      </c>
      <c r="E285" s="8">
        <v>64</v>
      </c>
      <c r="F285" s="8">
        <v>282</v>
      </c>
      <c r="G285" s="11"/>
      <c r="H285" s="8"/>
    </row>
    <row r="286" ht="18.75" spans="1:8">
      <c r="A286" s="8">
        <v>283</v>
      </c>
      <c r="B286" s="9" t="s">
        <v>10</v>
      </c>
      <c r="C286" s="10" t="s">
        <v>294</v>
      </c>
      <c r="D286" s="9" t="str">
        <f>"王梅竹"</f>
        <v>王梅竹</v>
      </c>
      <c r="E286" s="8">
        <v>64</v>
      </c>
      <c r="F286" s="8">
        <v>283</v>
      </c>
      <c r="G286" s="11"/>
      <c r="H286" s="8"/>
    </row>
    <row r="287" ht="18.75" spans="1:8">
      <c r="A287" s="8">
        <v>284</v>
      </c>
      <c r="B287" s="9" t="s">
        <v>10</v>
      </c>
      <c r="C287" s="10" t="s">
        <v>295</v>
      </c>
      <c r="D287" s="9" t="str">
        <f>"符金妃"</f>
        <v>符金妃</v>
      </c>
      <c r="E287" s="8">
        <v>64</v>
      </c>
      <c r="F287" s="8">
        <v>284</v>
      </c>
      <c r="G287" s="11"/>
      <c r="H287" s="8"/>
    </row>
    <row r="288" ht="18.75" spans="1:8">
      <c r="A288" s="8">
        <v>285</v>
      </c>
      <c r="B288" s="9" t="s">
        <v>10</v>
      </c>
      <c r="C288" s="10" t="s">
        <v>296</v>
      </c>
      <c r="D288" s="9" t="str">
        <f>"王安雅"</f>
        <v>王安雅</v>
      </c>
      <c r="E288" s="8">
        <v>64</v>
      </c>
      <c r="F288" s="8">
        <v>285</v>
      </c>
      <c r="G288" s="11"/>
      <c r="H288" s="8"/>
    </row>
    <row r="289" ht="18.75" spans="1:8">
      <c r="A289" s="8">
        <v>286</v>
      </c>
      <c r="B289" s="9" t="s">
        <v>10</v>
      </c>
      <c r="C289" s="10" t="s">
        <v>297</v>
      </c>
      <c r="D289" s="9" t="str">
        <f>"叶慧婷"</f>
        <v>叶慧婷</v>
      </c>
      <c r="E289" s="8">
        <v>64</v>
      </c>
      <c r="F289" s="8">
        <v>286</v>
      </c>
      <c r="G289" s="11"/>
      <c r="H289" s="8"/>
    </row>
    <row r="290" ht="18.75" spans="1:8">
      <c r="A290" s="8">
        <v>287</v>
      </c>
      <c r="B290" s="9" t="s">
        <v>10</v>
      </c>
      <c r="C290" s="10" t="s">
        <v>298</v>
      </c>
      <c r="D290" s="9" t="str">
        <f>"容婷婷"</f>
        <v>容婷婷</v>
      </c>
      <c r="E290" s="8">
        <v>64</v>
      </c>
      <c r="F290" s="8">
        <v>287</v>
      </c>
      <c r="G290" s="11"/>
      <c r="H290" s="8"/>
    </row>
    <row r="291" ht="18.75" spans="1:8">
      <c r="A291" s="8">
        <v>288</v>
      </c>
      <c r="B291" s="9" t="s">
        <v>10</v>
      </c>
      <c r="C291" s="10" t="s">
        <v>299</v>
      </c>
      <c r="D291" s="9" t="str">
        <f>"洪连"</f>
        <v>洪连</v>
      </c>
      <c r="E291" s="8">
        <v>64</v>
      </c>
      <c r="F291" s="8">
        <v>288</v>
      </c>
      <c r="G291" s="11"/>
      <c r="H291" s="8"/>
    </row>
    <row r="292" ht="18.75" spans="1:8">
      <c r="A292" s="8">
        <v>289</v>
      </c>
      <c r="B292" s="9" t="s">
        <v>10</v>
      </c>
      <c r="C292" s="10" t="s">
        <v>300</v>
      </c>
      <c r="D292" s="9" t="str">
        <f>"刘苡婷"</f>
        <v>刘苡婷</v>
      </c>
      <c r="E292" s="8">
        <v>64</v>
      </c>
      <c r="F292" s="8">
        <v>289</v>
      </c>
      <c r="G292" s="11"/>
      <c r="H292" s="8"/>
    </row>
    <row r="293" ht="18.75" spans="1:8">
      <c r="A293" s="8">
        <v>290</v>
      </c>
      <c r="B293" s="9" t="s">
        <v>10</v>
      </c>
      <c r="C293" s="10" t="s">
        <v>301</v>
      </c>
      <c r="D293" s="9" t="str">
        <f>"林佳佳"</f>
        <v>林佳佳</v>
      </c>
      <c r="E293" s="8">
        <v>64</v>
      </c>
      <c r="F293" s="8">
        <v>290</v>
      </c>
      <c r="G293" s="11"/>
      <c r="H293" s="8"/>
    </row>
    <row r="294" ht="18.75" spans="1:8">
      <c r="A294" s="8">
        <v>291</v>
      </c>
      <c r="B294" s="9" t="s">
        <v>10</v>
      </c>
      <c r="C294" s="10" t="s">
        <v>302</v>
      </c>
      <c r="D294" s="9" t="str">
        <f>"吉高霞"</f>
        <v>吉高霞</v>
      </c>
      <c r="E294" s="8">
        <v>64</v>
      </c>
      <c r="F294" s="8">
        <v>291</v>
      </c>
      <c r="G294" s="11"/>
      <c r="H294" s="8"/>
    </row>
    <row r="295" ht="18.75" spans="1:8">
      <c r="A295" s="8">
        <v>292</v>
      </c>
      <c r="B295" s="9" t="s">
        <v>10</v>
      </c>
      <c r="C295" s="10" t="s">
        <v>303</v>
      </c>
      <c r="D295" s="9" t="str">
        <f>"全毅"</f>
        <v>全毅</v>
      </c>
      <c r="E295" s="8">
        <v>64</v>
      </c>
      <c r="F295" s="8">
        <v>292</v>
      </c>
      <c r="G295" s="11"/>
      <c r="H295" s="8"/>
    </row>
    <row r="296" ht="18.75" spans="1:8">
      <c r="A296" s="8">
        <v>293</v>
      </c>
      <c r="B296" s="9" t="s">
        <v>10</v>
      </c>
      <c r="C296" s="10" t="s">
        <v>304</v>
      </c>
      <c r="D296" s="9" t="str">
        <f>"谢同怡"</f>
        <v>谢同怡</v>
      </c>
      <c r="E296" s="8">
        <v>63</v>
      </c>
      <c r="F296" s="8">
        <v>293</v>
      </c>
      <c r="G296" s="11"/>
      <c r="H296" s="8"/>
    </row>
    <row r="297" ht="18.75" spans="1:8">
      <c r="A297" s="8">
        <v>294</v>
      </c>
      <c r="B297" s="9" t="s">
        <v>10</v>
      </c>
      <c r="C297" s="10" t="s">
        <v>305</v>
      </c>
      <c r="D297" s="9" t="str">
        <f>"梁丽"</f>
        <v>梁丽</v>
      </c>
      <c r="E297" s="8">
        <v>63</v>
      </c>
      <c r="F297" s="8">
        <v>294</v>
      </c>
      <c r="G297" s="11"/>
      <c r="H297" s="8"/>
    </row>
    <row r="298" ht="18.75" spans="1:8">
      <c r="A298" s="8">
        <v>295</v>
      </c>
      <c r="B298" s="9" t="s">
        <v>10</v>
      </c>
      <c r="C298" s="10" t="s">
        <v>306</v>
      </c>
      <c r="D298" s="9" t="str">
        <f>"潘碧玉"</f>
        <v>潘碧玉</v>
      </c>
      <c r="E298" s="8">
        <v>63</v>
      </c>
      <c r="F298" s="8">
        <v>295</v>
      </c>
      <c r="G298" s="11"/>
      <c r="H298" s="8"/>
    </row>
    <row r="299" ht="18.75" spans="1:8">
      <c r="A299" s="8">
        <v>296</v>
      </c>
      <c r="B299" s="9" t="s">
        <v>10</v>
      </c>
      <c r="C299" s="10" t="s">
        <v>307</v>
      </c>
      <c r="D299" s="9" t="str">
        <f>"符巨玲"</f>
        <v>符巨玲</v>
      </c>
      <c r="E299" s="8">
        <v>63</v>
      </c>
      <c r="F299" s="8">
        <v>296</v>
      </c>
      <c r="G299" s="11"/>
      <c r="H299" s="8"/>
    </row>
    <row r="300" ht="18.75" spans="1:8">
      <c r="A300" s="8">
        <v>297</v>
      </c>
      <c r="B300" s="9" t="s">
        <v>10</v>
      </c>
      <c r="C300" s="10" t="s">
        <v>308</v>
      </c>
      <c r="D300" s="9" t="str">
        <f>"汪小文"</f>
        <v>汪小文</v>
      </c>
      <c r="E300" s="8">
        <v>63</v>
      </c>
      <c r="F300" s="8">
        <v>297</v>
      </c>
      <c r="G300" s="11"/>
      <c r="H300" s="8"/>
    </row>
    <row r="301" ht="18.75" spans="1:8">
      <c r="A301" s="8">
        <v>298</v>
      </c>
      <c r="B301" s="9" t="s">
        <v>10</v>
      </c>
      <c r="C301" s="10" t="s">
        <v>309</v>
      </c>
      <c r="D301" s="9" t="str">
        <f>"陈小月"</f>
        <v>陈小月</v>
      </c>
      <c r="E301" s="8">
        <v>63</v>
      </c>
      <c r="F301" s="8">
        <v>298</v>
      </c>
      <c r="G301" s="11"/>
      <c r="H301" s="8"/>
    </row>
    <row r="302" ht="18.75" spans="1:8">
      <c r="A302" s="8">
        <v>299</v>
      </c>
      <c r="B302" s="9" t="s">
        <v>10</v>
      </c>
      <c r="C302" s="10" t="s">
        <v>310</v>
      </c>
      <c r="D302" s="9" t="str">
        <f>"苏颖"</f>
        <v>苏颖</v>
      </c>
      <c r="E302" s="8">
        <v>63</v>
      </c>
      <c r="F302" s="8">
        <v>299</v>
      </c>
      <c r="G302" s="11"/>
      <c r="H302" s="8"/>
    </row>
    <row r="303" ht="18.75" spans="1:8">
      <c r="A303" s="8">
        <v>300</v>
      </c>
      <c r="B303" s="9" t="s">
        <v>10</v>
      </c>
      <c r="C303" s="10" t="s">
        <v>311</v>
      </c>
      <c r="D303" s="9" t="str">
        <f>"黄奉珍"</f>
        <v>黄奉珍</v>
      </c>
      <c r="E303" s="8">
        <v>63</v>
      </c>
      <c r="F303" s="8">
        <v>300</v>
      </c>
      <c r="G303" s="11"/>
      <c r="H303" s="8"/>
    </row>
    <row r="304" ht="18.75" spans="1:8">
      <c r="A304" s="8">
        <v>301</v>
      </c>
      <c r="B304" s="9" t="s">
        <v>10</v>
      </c>
      <c r="C304" s="10" t="s">
        <v>312</v>
      </c>
      <c r="D304" s="9" t="str">
        <f>"董江映"</f>
        <v>董江映</v>
      </c>
      <c r="E304" s="8">
        <v>63</v>
      </c>
      <c r="F304" s="8">
        <v>301</v>
      </c>
      <c r="G304" s="11"/>
      <c r="H304" s="8"/>
    </row>
    <row r="305" ht="18.75" spans="1:8">
      <c r="A305" s="8">
        <v>302</v>
      </c>
      <c r="B305" s="9" t="s">
        <v>10</v>
      </c>
      <c r="C305" s="10" t="s">
        <v>313</v>
      </c>
      <c r="D305" s="9" t="str">
        <f>"谢进灵"</f>
        <v>谢进灵</v>
      </c>
      <c r="E305" s="8">
        <v>63</v>
      </c>
      <c r="F305" s="8">
        <v>302</v>
      </c>
      <c r="G305" s="11"/>
      <c r="H305" s="8"/>
    </row>
    <row r="306" ht="18.75" spans="1:8">
      <c r="A306" s="8">
        <v>303</v>
      </c>
      <c r="B306" s="9" t="s">
        <v>10</v>
      </c>
      <c r="C306" s="10" t="s">
        <v>314</v>
      </c>
      <c r="D306" s="9" t="str">
        <f>"王华文"</f>
        <v>王华文</v>
      </c>
      <c r="E306" s="8">
        <v>62</v>
      </c>
      <c r="F306" s="8">
        <v>303</v>
      </c>
      <c r="G306" s="11"/>
      <c r="H306" s="8"/>
    </row>
    <row r="307" ht="18.75" spans="1:8">
      <c r="A307" s="8">
        <v>304</v>
      </c>
      <c r="B307" s="9" t="s">
        <v>10</v>
      </c>
      <c r="C307" s="10" t="s">
        <v>315</v>
      </c>
      <c r="D307" s="9" t="str">
        <f>"陈丽英"</f>
        <v>陈丽英</v>
      </c>
      <c r="E307" s="8">
        <v>62</v>
      </c>
      <c r="F307" s="8">
        <v>304</v>
      </c>
      <c r="G307" s="11"/>
      <c r="H307" s="8"/>
    </row>
    <row r="308" ht="18.75" spans="1:8">
      <c r="A308" s="8">
        <v>305</v>
      </c>
      <c r="B308" s="9" t="s">
        <v>10</v>
      </c>
      <c r="C308" s="10" t="s">
        <v>316</v>
      </c>
      <c r="D308" s="9" t="str">
        <f>"朱贤翔"</f>
        <v>朱贤翔</v>
      </c>
      <c r="E308" s="8">
        <v>62</v>
      </c>
      <c r="F308" s="8">
        <v>305</v>
      </c>
      <c r="G308" s="11"/>
      <c r="H308" s="8"/>
    </row>
    <row r="309" ht="18.75" spans="1:8">
      <c r="A309" s="8">
        <v>306</v>
      </c>
      <c r="B309" s="9" t="s">
        <v>10</v>
      </c>
      <c r="C309" s="10" t="s">
        <v>317</v>
      </c>
      <c r="D309" s="9" t="str">
        <f>"刘秋菊"</f>
        <v>刘秋菊</v>
      </c>
      <c r="E309" s="8">
        <v>62</v>
      </c>
      <c r="F309" s="8">
        <v>306</v>
      </c>
      <c r="G309" s="11"/>
      <c r="H309" s="8"/>
    </row>
    <row r="310" ht="18.75" spans="1:8">
      <c r="A310" s="8">
        <v>307</v>
      </c>
      <c r="B310" s="9" t="s">
        <v>10</v>
      </c>
      <c r="C310" s="10" t="s">
        <v>318</v>
      </c>
      <c r="D310" s="9" t="str">
        <f>"陈诗霞"</f>
        <v>陈诗霞</v>
      </c>
      <c r="E310" s="8">
        <v>62</v>
      </c>
      <c r="F310" s="8">
        <v>307</v>
      </c>
      <c r="G310" s="11"/>
      <c r="H310" s="8"/>
    </row>
    <row r="311" ht="18.75" spans="1:8">
      <c r="A311" s="8">
        <v>308</v>
      </c>
      <c r="B311" s="9" t="s">
        <v>10</v>
      </c>
      <c r="C311" s="10" t="s">
        <v>319</v>
      </c>
      <c r="D311" s="9" t="str">
        <f>"王思婷"</f>
        <v>王思婷</v>
      </c>
      <c r="E311" s="8">
        <v>62</v>
      </c>
      <c r="F311" s="8">
        <v>308</v>
      </c>
      <c r="G311" s="11"/>
      <c r="H311" s="8"/>
    </row>
    <row r="312" ht="18.75" spans="1:8">
      <c r="A312" s="8">
        <v>309</v>
      </c>
      <c r="B312" s="9" t="s">
        <v>10</v>
      </c>
      <c r="C312" s="10" t="s">
        <v>320</v>
      </c>
      <c r="D312" s="9" t="str">
        <f>"谈荣芬"</f>
        <v>谈荣芬</v>
      </c>
      <c r="E312" s="8">
        <v>62</v>
      </c>
      <c r="F312" s="8">
        <v>309</v>
      </c>
      <c r="G312" s="11"/>
      <c r="H312" s="8"/>
    </row>
    <row r="313" ht="18.75" spans="1:8">
      <c r="A313" s="8">
        <v>310</v>
      </c>
      <c r="B313" s="9" t="s">
        <v>10</v>
      </c>
      <c r="C313" s="10" t="s">
        <v>321</v>
      </c>
      <c r="D313" s="9" t="str">
        <f>"李松桥"</f>
        <v>李松桥</v>
      </c>
      <c r="E313" s="8">
        <v>62</v>
      </c>
      <c r="F313" s="8">
        <v>310</v>
      </c>
      <c r="G313" s="11"/>
      <c r="H313" s="8"/>
    </row>
    <row r="314" ht="18.75" spans="1:8">
      <c r="A314" s="8">
        <v>311</v>
      </c>
      <c r="B314" s="9" t="s">
        <v>10</v>
      </c>
      <c r="C314" s="10" t="s">
        <v>322</v>
      </c>
      <c r="D314" s="9" t="str">
        <f>"林平"</f>
        <v>林平</v>
      </c>
      <c r="E314" s="8">
        <v>62</v>
      </c>
      <c r="F314" s="8">
        <v>311</v>
      </c>
      <c r="G314" s="11"/>
      <c r="H314" s="8"/>
    </row>
    <row r="315" ht="18.75" spans="1:8">
      <c r="A315" s="8">
        <v>312</v>
      </c>
      <c r="B315" s="9" t="s">
        <v>10</v>
      </c>
      <c r="C315" s="10" t="s">
        <v>323</v>
      </c>
      <c r="D315" s="9" t="str">
        <f>"邢维婷"</f>
        <v>邢维婷</v>
      </c>
      <c r="E315" s="8">
        <v>62</v>
      </c>
      <c r="F315" s="8">
        <v>312</v>
      </c>
      <c r="G315" s="11"/>
      <c r="H315" s="8"/>
    </row>
    <row r="316" ht="18.75" spans="1:8">
      <c r="A316" s="8">
        <v>313</v>
      </c>
      <c r="B316" s="9" t="s">
        <v>10</v>
      </c>
      <c r="C316" s="10" t="s">
        <v>324</v>
      </c>
      <c r="D316" s="9" t="str">
        <f>"罗芬"</f>
        <v>罗芬</v>
      </c>
      <c r="E316" s="8">
        <v>62</v>
      </c>
      <c r="F316" s="8">
        <v>313</v>
      </c>
      <c r="G316" s="11"/>
      <c r="H316" s="8"/>
    </row>
    <row r="317" ht="18.75" spans="1:8">
      <c r="A317" s="8">
        <v>314</v>
      </c>
      <c r="B317" s="9" t="s">
        <v>10</v>
      </c>
      <c r="C317" s="10" t="s">
        <v>325</v>
      </c>
      <c r="D317" s="9" t="str">
        <f>"王小转"</f>
        <v>王小转</v>
      </c>
      <c r="E317" s="8">
        <v>62</v>
      </c>
      <c r="F317" s="8">
        <v>314</v>
      </c>
      <c r="G317" s="11"/>
      <c r="H317" s="8"/>
    </row>
    <row r="318" ht="18.75" spans="1:8">
      <c r="A318" s="8">
        <v>315</v>
      </c>
      <c r="B318" s="9" t="s">
        <v>10</v>
      </c>
      <c r="C318" s="10" t="s">
        <v>326</v>
      </c>
      <c r="D318" s="9" t="str">
        <f>"韦亚英"</f>
        <v>韦亚英</v>
      </c>
      <c r="E318" s="8">
        <v>62</v>
      </c>
      <c r="F318" s="8">
        <v>315</v>
      </c>
      <c r="G318" s="11"/>
      <c r="H318" s="8"/>
    </row>
    <row r="319" ht="18.75" spans="1:8">
      <c r="A319" s="8">
        <v>316</v>
      </c>
      <c r="B319" s="9" t="s">
        <v>10</v>
      </c>
      <c r="C319" s="10" t="s">
        <v>327</v>
      </c>
      <c r="D319" s="9" t="str">
        <f>"王华南"</f>
        <v>王华南</v>
      </c>
      <c r="E319" s="8">
        <v>62</v>
      </c>
      <c r="F319" s="8">
        <v>316</v>
      </c>
      <c r="G319" s="11"/>
      <c r="H319" s="8"/>
    </row>
    <row r="320" ht="18.75" spans="1:8">
      <c r="A320" s="8">
        <v>317</v>
      </c>
      <c r="B320" s="9" t="s">
        <v>10</v>
      </c>
      <c r="C320" s="10" t="s">
        <v>328</v>
      </c>
      <c r="D320" s="9" t="str">
        <f>"林莹莹"</f>
        <v>林莹莹</v>
      </c>
      <c r="E320" s="8">
        <v>62</v>
      </c>
      <c r="F320" s="8">
        <v>317</v>
      </c>
      <c r="G320" s="11"/>
      <c r="H320" s="8"/>
    </row>
    <row r="321" ht="18.75" spans="1:8">
      <c r="A321" s="8">
        <v>318</v>
      </c>
      <c r="B321" s="9" t="s">
        <v>10</v>
      </c>
      <c r="C321" s="10" t="s">
        <v>329</v>
      </c>
      <c r="D321" s="9" t="str">
        <f>"王丹芸"</f>
        <v>王丹芸</v>
      </c>
      <c r="E321" s="8">
        <v>62</v>
      </c>
      <c r="F321" s="8">
        <v>318</v>
      </c>
      <c r="G321" s="11"/>
      <c r="H321" s="8"/>
    </row>
    <row r="322" ht="18.75" spans="1:8">
      <c r="A322" s="8">
        <v>319</v>
      </c>
      <c r="B322" s="9" t="s">
        <v>10</v>
      </c>
      <c r="C322" s="10" t="s">
        <v>330</v>
      </c>
      <c r="D322" s="9" t="str">
        <f>"麦丽曼"</f>
        <v>麦丽曼</v>
      </c>
      <c r="E322" s="8">
        <v>61</v>
      </c>
      <c r="F322" s="8">
        <v>319</v>
      </c>
      <c r="G322" s="11"/>
      <c r="H322" s="8"/>
    </row>
    <row r="323" ht="18.75" spans="1:8">
      <c r="A323" s="8">
        <v>320</v>
      </c>
      <c r="B323" s="9" t="s">
        <v>10</v>
      </c>
      <c r="C323" s="10" t="s">
        <v>331</v>
      </c>
      <c r="D323" s="9" t="str">
        <f>"陈欢"</f>
        <v>陈欢</v>
      </c>
      <c r="E323" s="8">
        <v>61</v>
      </c>
      <c r="F323" s="8">
        <v>320</v>
      </c>
      <c r="G323" s="11"/>
      <c r="H323" s="8"/>
    </row>
    <row r="324" ht="18.75" spans="1:8">
      <c r="A324" s="8">
        <v>321</v>
      </c>
      <c r="B324" s="9" t="s">
        <v>10</v>
      </c>
      <c r="C324" s="10" t="s">
        <v>332</v>
      </c>
      <c r="D324" s="9" t="str">
        <f>"关珍珍"</f>
        <v>关珍珍</v>
      </c>
      <c r="E324" s="8">
        <v>61</v>
      </c>
      <c r="F324" s="8">
        <v>321</v>
      </c>
      <c r="G324" s="11"/>
      <c r="H324" s="8"/>
    </row>
    <row r="325" ht="18.75" spans="1:8">
      <c r="A325" s="8">
        <v>322</v>
      </c>
      <c r="B325" s="9" t="s">
        <v>10</v>
      </c>
      <c r="C325" s="10" t="s">
        <v>333</v>
      </c>
      <c r="D325" s="9" t="str">
        <f>"杨智媛"</f>
        <v>杨智媛</v>
      </c>
      <c r="E325" s="8">
        <v>61</v>
      </c>
      <c r="F325" s="8">
        <v>322</v>
      </c>
      <c r="G325" s="11"/>
      <c r="H325" s="8"/>
    </row>
    <row r="326" ht="18.75" spans="1:8">
      <c r="A326" s="8">
        <v>323</v>
      </c>
      <c r="B326" s="9" t="s">
        <v>10</v>
      </c>
      <c r="C326" s="10" t="s">
        <v>334</v>
      </c>
      <c r="D326" s="9" t="str">
        <f>"徐雯蕙"</f>
        <v>徐雯蕙</v>
      </c>
      <c r="E326" s="8">
        <v>61</v>
      </c>
      <c r="F326" s="8">
        <v>323</v>
      </c>
      <c r="G326" s="11"/>
      <c r="H326" s="8"/>
    </row>
    <row r="327" ht="18.75" spans="1:8">
      <c r="A327" s="8">
        <v>324</v>
      </c>
      <c r="B327" s="9" t="s">
        <v>10</v>
      </c>
      <c r="C327" s="10" t="s">
        <v>335</v>
      </c>
      <c r="D327" s="9" t="str">
        <f>"郑柯君"</f>
        <v>郑柯君</v>
      </c>
      <c r="E327" s="8">
        <v>61</v>
      </c>
      <c r="F327" s="8">
        <v>324</v>
      </c>
      <c r="G327" s="11"/>
      <c r="H327" s="8"/>
    </row>
    <row r="328" ht="18.75" spans="1:8">
      <c r="A328" s="8">
        <v>325</v>
      </c>
      <c r="B328" s="9" t="s">
        <v>10</v>
      </c>
      <c r="C328" s="10" t="s">
        <v>336</v>
      </c>
      <c r="D328" s="9" t="str">
        <f>"麦代坤"</f>
        <v>麦代坤</v>
      </c>
      <c r="E328" s="8">
        <v>61</v>
      </c>
      <c r="F328" s="8">
        <v>325</v>
      </c>
      <c r="G328" s="11"/>
      <c r="H328" s="8"/>
    </row>
    <row r="329" ht="18.75" spans="1:8">
      <c r="A329" s="8">
        <v>326</v>
      </c>
      <c r="B329" s="9" t="s">
        <v>10</v>
      </c>
      <c r="C329" s="10" t="s">
        <v>337</v>
      </c>
      <c r="D329" s="9" t="str">
        <f>"黄远利"</f>
        <v>黄远利</v>
      </c>
      <c r="E329" s="8">
        <v>61</v>
      </c>
      <c r="F329" s="8">
        <v>326</v>
      </c>
      <c r="G329" s="11"/>
      <c r="H329" s="8"/>
    </row>
    <row r="330" ht="18.75" spans="1:8">
      <c r="A330" s="8">
        <v>327</v>
      </c>
      <c r="B330" s="9" t="s">
        <v>10</v>
      </c>
      <c r="C330" s="10" t="s">
        <v>338</v>
      </c>
      <c r="D330" s="9" t="str">
        <f>"高元嘉"</f>
        <v>高元嘉</v>
      </c>
      <c r="E330" s="8">
        <v>61</v>
      </c>
      <c r="F330" s="8">
        <v>327</v>
      </c>
      <c r="G330" s="11"/>
      <c r="H330" s="8"/>
    </row>
    <row r="331" ht="18.75" spans="1:8">
      <c r="A331" s="8">
        <v>328</v>
      </c>
      <c r="B331" s="9" t="s">
        <v>10</v>
      </c>
      <c r="C331" s="10" t="s">
        <v>339</v>
      </c>
      <c r="D331" s="9" t="str">
        <f>"陈静"</f>
        <v>陈静</v>
      </c>
      <c r="E331" s="8">
        <v>61</v>
      </c>
      <c r="F331" s="8">
        <v>328</v>
      </c>
      <c r="G331" s="11"/>
      <c r="H331" s="8"/>
    </row>
    <row r="332" ht="18.75" spans="1:8">
      <c r="A332" s="8">
        <v>329</v>
      </c>
      <c r="B332" s="9" t="s">
        <v>10</v>
      </c>
      <c r="C332" s="10" t="s">
        <v>340</v>
      </c>
      <c r="D332" s="9" t="str">
        <f>"黄际棋"</f>
        <v>黄际棋</v>
      </c>
      <c r="E332" s="8">
        <v>61</v>
      </c>
      <c r="F332" s="8">
        <v>329</v>
      </c>
      <c r="G332" s="11"/>
      <c r="H332" s="8"/>
    </row>
    <row r="333" ht="18.75" spans="1:8">
      <c r="A333" s="8">
        <v>330</v>
      </c>
      <c r="B333" s="9" t="s">
        <v>10</v>
      </c>
      <c r="C333" s="10" t="s">
        <v>341</v>
      </c>
      <c r="D333" s="9" t="str">
        <f>"蒲菊元"</f>
        <v>蒲菊元</v>
      </c>
      <c r="E333" s="8">
        <v>61</v>
      </c>
      <c r="F333" s="8">
        <v>330</v>
      </c>
      <c r="G333" s="11"/>
      <c r="H333" s="8"/>
    </row>
    <row r="334" ht="18.75" spans="1:8">
      <c r="A334" s="8">
        <v>331</v>
      </c>
      <c r="B334" s="9" t="s">
        <v>10</v>
      </c>
      <c r="C334" s="10" t="s">
        <v>342</v>
      </c>
      <c r="D334" s="9" t="str">
        <f>"杨珍"</f>
        <v>杨珍</v>
      </c>
      <c r="E334" s="8">
        <v>61</v>
      </c>
      <c r="F334" s="8">
        <v>331</v>
      </c>
      <c r="G334" s="11"/>
      <c r="H334" s="8"/>
    </row>
    <row r="335" ht="18.75" spans="1:8">
      <c r="A335" s="8">
        <v>332</v>
      </c>
      <c r="B335" s="9" t="s">
        <v>10</v>
      </c>
      <c r="C335" s="10" t="s">
        <v>343</v>
      </c>
      <c r="D335" s="9" t="str">
        <f>"周志武"</f>
        <v>周志武</v>
      </c>
      <c r="E335" s="8">
        <v>60</v>
      </c>
      <c r="F335" s="8">
        <v>332</v>
      </c>
      <c r="G335" s="11"/>
      <c r="H335" s="8"/>
    </row>
    <row r="336" ht="18.75" spans="1:8">
      <c r="A336" s="8">
        <v>333</v>
      </c>
      <c r="B336" s="9" t="s">
        <v>10</v>
      </c>
      <c r="C336" s="10" t="s">
        <v>344</v>
      </c>
      <c r="D336" s="9" t="str">
        <f>"黄体情"</f>
        <v>黄体情</v>
      </c>
      <c r="E336" s="8">
        <v>60</v>
      </c>
      <c r="F336" s="8">
        <v>333</v>
      </c>
      <c r="G336" s="11"/>
      <c r="H336" s="8"/>
    </row>
    <row r="337" ht="18.75" spans="1:8">
      <c r="A337" s="8">
        <v>334</v>
      </c>
      <c r="B337" s="9" t="s">
        <v>10</v>
      </c>
      <c r="C337" s="10" t="s">
        <v>345</v>
      </c>
      <c r="D337" s="9" t="str">
        <f>"符侬"</f>
        <v>符侬</v>
      </c>
      <c r="E337" s="8">
        <v>60</v>
      </c>
      <c r="F337" s="8">
        <v>334</v>
      </c>
      <c r="G337" s="11"/>
      <c r="H337" s="8"/>
    </row>
    <row r="338" ht="18.75" spans="1:8">
      <c r="A338" s="8">
        <v>335</v>
      </c>
      <c r="B338" s="9" t="s">
        <v>10</v>
      </c>
      <c r="C338" s="10" t="s">
        <v>346</v>
      </c>
      <c r="D338" s="9" t="str">
        <f>"周选亨"</f>
        <v>周选亨</v>
      </c>
      <c r="E338" s="8">
        <v>60</v>
      </c>
      <c r="F338" s="8">
        <v>335</v>
      </c>
      <c r="G338" s="11"/>
      <c r="H338" s="8"/>
    </row>
    <row r="339" ht="18.75" spans="1:8">
      <c r="A339" s="8">
        <v>336</v>
      </c>
      <c r="B339" s="9" t="s">
        <v>10</v>
      </c>
      <c r="C339" s="10" t="s">
        <v>347</v>
      </c>
      <c r="D339" s="9" t="str">
        <f>"张宇芳"</f>
        <v>张宇芳</v>
      </c>
      <c r="E339" s="8">
        <v>60</v>
      </c>
      <c r="F339" s="8">
        <v>336</v>
      </c>
      <c r="G339" s="11"/>
      <c r="H339" s="8"/>
    </row>
    <row r="340" ht="18.75" spans="1:8">
      <c r="A340" s="8">
        <v>337</v>
      </c>
      <c r="B340" s="9" t="s">
        <v>10</v>
      </c>
      <c r="C340" s="10" t="s">
        <v>348</v>
      </c>
      <c r="D340" s="9" t="str">
        <f>"张可欣"</f>
        <v>张可欣</v>
      </c>
      <c r="E340" s="8">
        <v>60</v>
      </c>
      <c r="F340" s="8">
        <v>337</v>
      </c>
      <c r="G340" s="11"/>
      <c r="H340" s="8"/>
    </row>
    <row r="341" ht="18.75" spans="1:8">
      <c r="A341" s="8">
        <v>338</v>
      </c>
      <c r="B341" s="9" t="s">
        <v>10</v>
      </c>
      <c r="C341" s="10" t="s">
        <v>349</v>
      </c>
      <c r="D341" s="9" t="str">
        <f>"刘帆"</f>
        <v>刘帆</v>
      </c>
      <c r="E341" s="8">
        <v>60</v>
      </c>
      <c r="F341" s="8">
        <v>338</v>
      </c>
      <c r="G341" s="11"/>
      <c r="H341" s="8"/>
    </row>
    <row r="342" ht="18.75" spans="1:8">
      <c r="A342" s="8">
        <v>339</v>
      </c>
      <c r="B342" s="9" t="s">
        <v>10</v>
      </c>
      <c r="C342" s="10" t="s">
        <v>350</v>
      </c>
      <c r="D342" s="9" t="str">
        <f>"李兴"</f>
        <v>李兴</v>
      </c>
      <c r="E342" s="8">
        <v>60</v>
      </c>
      <c r="F342" s="8">
        <v>339</v>
      </c>
      <c r="G342" s="11"/>
      <c r="H342" s="8"/>
    </row>
    <row r="343" ht="18.75" spans="1:8">
      <c r="A343" s="8">
        <v>340</v>
      </c>
      <c r="B343" s="9" t="s">
        <v>10</v>
      </c>
      <c r="C343" s="10" t="s">
        <v>351</v>
      </c>
      <c r="D343" s="9" t="str">
        <f>"周礼玉"</f>
        <v>周礼玉</v>
      </c>
      <c r="E343" s="8">
        <v>60</v>
      </c>
      <c r="F343" s="8">
        <v>340</v>
      </c>
      <c r="G343" s="11"/>
      <c r="H343" s="8"/>
    </row>
    <row r="344" ht="18.75" spans="1:8">
      <c r="A344" s="8">
        <v>341</v>
      </c>
      <c r="B344" s="9" t="s">
        <v>10</v>
      </c>
      <c r="C344" s="10" t="s">
        <v>352</v>
      </c>
      <c r="D344" s="9" t="str">
        <f>"符秀晶"</f>
        <v>符秀晶</v>
      </c>
      <c r="E344" s="8">
        <v>60</v>
      </c>
      <c r="F344" s="8">
        <v>341</v>
      </c>
      <c r="G344" s="11"/>
      <c r="H344" s="8"/>
    </row>
    <row r="345" ht="18.75" spans="1:8">
      <c r="A345" s="8">
        <v>342</v>
      </c>
      <c r="B345" s="9" t="s">
        <v>10</v>
      </c>
      <c r="C345" s="10" t="s">
        <v>353</v>
      </c>
      <c r="D345" s="9" t="str">
        <f>"刘静儿"</f>
        <v>刘静儿</v>
      </c>
      <c r="E345" s="8">
        <v>60</v>
      </c>
      <c r="F345" s="8">
        <v>342</v>
      </c>
      <c r="G345" s="11"/>
      <c r="H345" s="8"/>
    </row>
    <row r="346" ht="18.75" spans="1:8">
      <c r="A346" s="8">
        <v>343</v>
      </c>
      <c r="B346" s="9" t="s">
        <v>10</v>
      </c>
      <c r="C346" s="10" t="s">
        <v>354</v>
      </c>
      <c r="D346" s="9" t="str">
        <f>"陆广源"</f>
        <v>陆广源</v>
      </c>
      <c r="E346" s="8">
        <v>59</v>
      </c>
      <c r="F346" s="8">
        <v>343</v>
      </c>
      <c r="G346" s="11"/>
      <c r="H346" s="8"/>
    </row>
    <row r="347" ht="18.75" spans="1:8">
      <c r="A347" s="8">
        <v>344</v>
      </c>
      <c r="B347" s="9" t="s">
        <v>10</v>
      </c>
      <c r="C347" s="10" t="s">
        <v>355</v>
      </c>
      <c r="D347" s="9" t="str">
        <f>"李嘉航"</f>
        <v>李嘉航</v>
      </c>
      <c r="E347" s="8">
        <v>59</v>
      </c>
      <c r="F347" s="8">
        <v>344</v>
      </c>
      <c r="G347" s="11"/>
      <c r="H347" s="8"/>
    </row>
    <row r="348" ht="18.75" spans="1:8">
      <c r="A348" s="8">
        <v>345</v>
      </c>
      <c r="B348" s="9" t="s">
        <v>10</v>
      </c>
      <c r="C348" s="10" t="s">
        <v>356</v>
      </c>
      <c r="D348" s="9" t="str">
        <f>"黄江丽"</f>
        <v>黄江丽</v>
      </c>
      <c r="E348" s="8">
        <v>59</v>
      </c>
      <c r="F348" s="8">
        <v>345</v>
      </c>
      <c r="G348" s="11"/>
      <c r="H348" s="8"/>
    </row>
    <row r="349" ht="18.75" spans="1:8">
      <c r="A349" s="8">
        <v>346</v>
      </c>
      <c r="B349" s="9" t="s">
        <v>10</v>
      </c>
      <c r="C349" s="10" t="s">
        <v>357</v>
      </c>
      <c r="D349" s="9" t="str">
        <f>"钟芳婷"</f>
        <v>钟芳婷</v>
      </c>
      <c r="E349" s="8">
        <v>59</v>
      </c>
      <c r="F349" s="8">
        <v>346</v>
      </c>
      <c r="G349" s="11"/>
      <c r="H349" s="8"/>
    </row>
    <row r="350" ht="18.75" spans="1:8">
      <c r="A350" s="8">
        <v>347</v>
      </c>
      <c r="B350" s="9" t="s">
        <v>10</v>
      </c>
      <c r="C350" s="10" t="s">
        <v>358</v>
      </c>
      <c r="D350" s="9" t="str">
        <f>"周怡倩"</f>
        <v>周怡倩</v>
      </c>
      <c r="E350" s="8">
        <v>59</v>
      </c>
      <c r="F350" s="8">
        <v>347</v>
      </c>
      <c r="G350" s="11"/>
      <c r="H350" s="8"/>
    </row>
    <row r="351" ht="18.75" spans="1:8">
      <c r="A351" s="8">
        <v>348</v>
      </c>
      <c r="B351" s="9" t="s">
        <v>10</v>
      </c>
      <c r="C351" s="10" t="s">
        <v>359</v>
      </c>
      <c r="D351" s="9" t="str">
        <f>"羊乾焕"</f>
        <v>羊乾焕</v>
      </c>
      <c r="E351" s="8">
        <v>59</v>
      </c>
      <c r="F351" s="8">
        <v>348</v>
      </c>
      <c r="G351" s="11"/>
      <c r="H351" s="8"/>
    </row>
    <row r="352" ht="18.75" spans="1:8">
      <c r="A352" s="8">
        <v>349</v>
      </c>
      <c r="B352" s="9" t="s">
        <v>10</v>
      </c>
      <c r="C352" s="10" t="s">
        <v>360</v>
      </c>
      <c r="D352" s="9" t="str">
        <f>"王小娟"</f>
        <v>王小娟</v>
      </c>
      <c r="E352" s="8">
        <v>59</v>
      </c>
      <c r="F352" s="8">
        <v>349</v>
      </c>
      <c r="G352" s="11"/>
      <c r="H352" s="8"/>
    </row>
    <row r="353" ht="18.75" spans="1:8">
      <c r="A353" s="8">
        <v>350</v>
      </c>
      <c r="B353" s="9" t="s">
        <v>10</v>
      </c>
      <c r="C353" s="10" t="s">
        <v>361</v>
      </c>
      <c r="D353" s="9" t="str">
        <f>"吴茜"</f>
        <v>吴茜</v>
      </c>
      <c r="E353" s="8">
        <v>59</v>
      </c>
      <c r="F353" s="8">
        <v>350</v>
      </c>
      <c r="G353" s="11"/>
      <c r="H353" s="8"/>
    </row>
    <row r="354" ht="18.75" spans="1:8">
      <c r="A354" s="8">
        <v>351</v>
      </c>
      <c r="B354" s="9" t="s">
        <v>10</v>
      </c>
      <c r="C354" s="10" t="s">
        <v>362</v>
      </c>
      <c r="D354" s="9" t="str">
        <f>"陈海荣"</f>
        <v>陈海荣</v>
      </c>
      <c r="E354" s="8">
        <v>59</v>
      </c>
      <c r="F354" s="8">
        <v>351</v>
      </c>
      <c r="G354" s="11"/>
      <c r="H354" s="8"/>
    </row>
    <row r="355" ht="18.75" spans="1:8">
      <c r="A355" s="8">
        <v>352</v>
      </c>
      <c r="B355" s="9" t="s">
        <v>10</v>
      </c>
      <c r="C355" s="10" t="s">
        <v>363</v>
      </c>
      <c r="D355" s="9" t="str">
        <f>"王茂"</f>
        <v>王茂</v>
      </c>
      <c r="E355" s="8">
        <v>59</v>
      </c>
      <c r="F355" s="8">
        <v>352</v>
      </c>
      <c r="G355" s="11"/>
      <c r="H355" s="8"/>
    </row>
    <row r="356" ht="18.75" spans="1:8">
      <c r="A356" s="8">
        <v>353</v>
      </c>
      <c r="B356" s="9" t="s">
        <v>10</v>
      </c>
      <c r="C356" s="10" t="s">
        <v>364</v>
      </c>
      <c r="D356" s="9" t="str">
        <f>"郑超"</f>
        <v>郑超</v>
      </c>
      <c r="E356" s="8">
        <v>58</v>
      </c>
      <c r="F356" s="8">
        <v>353</v>
      </c>
      <c r="G356" s="11"/>
      <c r="H356" s="8"/>
    </row>
    <row r="357" ht="18.75" spans="1:8">
      <c r="A357" s="8">
        <v>354</v>
      </c>
      <c r="B357" s="9" t="s">
        <v>10</v>
      </c>
      <c r="C357" s="10" t="s">
        <v>365</v>
      </c>
      <c r="D357" s="9" t="str">
        <f>"陈保书"</f>
        <v>陈保书</v>
      </c>
      <c r="E357" s="8">
        <v>58</v>
      </c>
      <c r="F357" s="8">
        <v>354</v>
      </c>
      <c r="G357" s="11"/>
      <c r="H357" s="8"/>
    </row>
    <row r="358" ht="18.75" spans="1:8">
      <c r="A358" s="8">
        <v>355</v>
      </c>
      <c r="B358" s="9" t="s">
        <v>10</v>
      </c>
      <c r="C358" s="10" t="s">
        <v>366</v>
      </c>
      <c r="D358" s="9" t="str">
        <f>"莫树荣"</f>
        <v>莫树荣</v>
      </c>
      <c r="E358" s="8">
        <v>58</v>
      </c>
      <c r="F358" s="8">
        <v>355</v>
      </c>
      <c r="G358" s="11"/>
      <c r="H358" s="8"/>
    </row>
    <row r="359" ht="18.75" spans="1:8">
      <c r="A359" s="8">
        <v>356</v>
      </c>
      <c r="B359" s="9" t="s">
        <v>10</v>
      </c>
      <c r="C359" s="10" t="s">
        <v>367</v>
      </c>
      <c r="D359" s="9" t="str">
        <f>"周云兰"</f>
        <v>周云兰</v>
      </c>
      <c r="E359" s="8">
        <v>58</v>
      </c>
      <c r="F359" s="8">
        <v>356</v>
      </c>
      <c r="G359" s="11"/>
      <c r="H359" s="8"/>
    </row>
    <row r="360" ht="18.75" spans="1:8">
      <c r="A360" s="8">
        <v>357</v>
      </c>
      <c r="B360" s="9" t="s">
        <v>10</v>
      </c>
      <c r="C360" s="10" t="s">
        <v>368</v>
      </c>
      <c r="D360" s="9" t="str">
        <f>"邱小珍"</f>
        <v>邱小珍</v>
      </c>
      <c r="E360" s="8">
        <v>58</v>
      </c>
      <c r="F360" s="8">
        <v>357</v>
      </c>
      <c r="G360" s="11"/>
      <c r="H360" s="8"/>
    </row>
    <row r="361" ht="18.75" spans="1:8">
      <c r="A361" s="8">
        <v>358</v>
      </c>
      <c r="B361" s="9" t="s">
        <v>10</v>
      </c>
      <c r="C361" s="10" t="s">
        <v>369</v>
      </c>
      <c r="D361" s="9" t="str">
        <f>"陈元军"</f>
        <v>陈元军</v>
      </c>
      <c r="E361" s="8">
        <v>58</v>
      </c>
      <c r="F361" s="8">
        <v>358</v>
      </c>
      <c r="G361" s="11"/>
      <c r="H361" s="8"/>
    </row>
    <row r="362" ht="18.75" spans="1:8">
      <c r="A362" s="8">
        <v>359</v>
      </c>
      <c r="B362" s="9" t="s">
        <v>10</v>
      </c>
      <c r="C362" s="10" t="s">
        <v>370</v>
      </c>
      <c r="D362" s="9" t="str">
        <f>"王碧蓝"</f>
        <v>王碧蓝</v>
      </c>
      <c r="E362" s="8">
        <v>58</v>
      </c>
      <c r="F362" s="8">
        <v>359</v>
      </c>
      <c r="G362" s="11"/>
      <c r="H362" s="8"/>
    </row>
    <row r="363" ht="18.75" spans="1:8">
      <c r="A363" s="8">
        <v>360</v>
      </c>
      <c r="B363" s="9" t="s">
        <v>10</v>
      </c>
      <c r="C363" s="10" t="s">
        <v>371</v>
      </c>
      <c r="D363" s="9" t="str">
        <f>"符永怡"</f>
        <v>符永怡</v>
      </c>
      <c r="E363" s="8">
        <v>58</v>
      </c>
      <c r="F363" s="8">
        <v>360</v>
      </c>
      <c r="G363" s="11"/>
      <c r="H363" s="8"/>
    </row>
    <row r="364" ht="18.75" spans="1:8">
      <c r="A364" s="8">
        <v>361</v>
      </c>
      <c r="B364" s="9" t="s">
        <v>10</v>
      </c>
      <c r="C364" s="10" t="s">
        <v>372</v>
      </c>
      <c r="D364" s="9" t="str">
        <f>"文苏婵"</f>
        <v>文苏婵</v>
      </c>
      <c r="E364" s="8">
        <v>58</v>
      </c>
      <c r="F364" s="8">
        <v>361</v>
      </c>
      <c r="G364" s="11"/>
      <c r="H364" s="8"/>
    </row>
    <row r="365" ht="18.75" spans="1:8">
      <c r="A365" s="8">
        <v>362</v>
      </c>
      <c r="B365" s="9" t="s">
        <v>10</v>
      </c>
      <c r="C365" s="10" t="s">
        <v>373</v>
      </c>
      <c r="D365" s="9" t="str">
        <f>"陈柏平"</f>
        <v>陈柏平</v>
      </c>
      <c r="E365" s="8">
        <v>58</v>
      </c>
      <c r="F365" s="8">
        <v>362</v>
      </c>
      <c r="G365" s="11"/>
      <c r="H365" s="8"/>
    </row>
    <row r="366" ht="18.75" spans="1:8">
      <c r="A366" s="8">
        <v>363</v>
      </c>
      <c r="B366" s="9" t="s">
        <v>10</v>
      </c>
      <c r="C366" s="10" t="s">
        <v>374</v>
      </c>
      <c r="D366" s="9" t="str">
        <f>"颜玉涓"</f>
        <v>颜玉涓</v>
      </c>
      <c r="E366" s="8">
        <v>58</v>
      </c>
      <c r="F366" s="8">
        <v>363</v>
      </c>
      <c r="G366" s="11"/>
      <c r="H366" s="8"/>
    </row>
    <row r="367" ht="18.75" spans="1:8">
      <c r="A367" s="8">
        <v>364</v>
      </c>
      <c r="B367" s="9" t="s">
        <v>10</v>
      </c>
      <c r="C367" s="10" t="s">
        <v>375</v>
      </c>
      <c r="D367" s="9" t="str">
        <f>"丰贝"</f>
        <v>丰贝</v>
      </c>
      <c r="E367" s="8">
        <v>58</v>
      </c>
      <c r="F367" s="8">
        <v>364</v>
      </c>
      <c r="G367" s="11"/>
      <c r="H367" s="8"/>
    </row>
    <row r="368" ht="18.75" spans="1:8">
      <c r="A368" s="8">
        <v>365</v>
      </c>
      <c r="B368" s="9" t="s">
        <v>10</v>
      </c>
      <c r="C368" s="10" t="s">
        <v>376</v>
      </c>
      <c r="D368" s="9" t="str">
        <f>"林琪"</f>
        <v>林琪</v>
      </c>
      <c r="E368" s="8">
        <v>58</v>
      </c>
      <c r="F368" s="8">
        <v>365</v>
      </c>
      <c r="G368" s="11"/>
      <c r="H368" s="8"/>
    </row>
    <row r="369" ht="18.75" spans="1:8">
      <c r="A369" s="8">
        <v>366</v>
      </c>
      <c r="B369" s="9" t="s">
        <v>10</v>
      </c>
      <c r="C369" s="10" t="s">
        <v>377</v>
      </c>
      <c r="D369" s="9" t="str">
        <f>"吴亚珊"</f>
        <v>吴亚珊</v>
      </c>
      <c r="E369" s="8">
        <v>58</v>
      </c>
      <c r="F369" s="8">
        <v>366</v>
      </c>
      <c r="G369" s="11"/>
      <c r="H369" s="8"/>
    </row>
    <row r="370" ht="18.75" spans="1:8">
      <c r="A370" s="8">
        <v>367</v>
      </c>
      <c r="B370" s="9" t="s">
        <v>10</v>
      </c>
      <c r="C370" s="10" t="s">
        <v>378</v>
      </c>
      <c r="D370" s="9" t="str">
        <f>"陈莹"</f>
        <v>陈莹</v>
      </c>
      <c r="E370" s="8">
        <v>58</v>
      </c>
      <c r="F370" s="8">
        <v>367</v>
      </c>
      <c r="G370" s="11"/>
      <c r="H370" s="8"/>
    </row>
    <row r="371" ht="18.75" spans="1:8">
      <c r="A371" s="8">
        <v>368</v>
      </c>
      <c r="B371" s="9" t="s">
        <v>10</v>
      </c>
      <c r="C371" s="10" t="s">
        <v>379</v>
      </c>
      <c r="D371" s="9" t="str">
        <f>"李彦俊"</f>
        <v>李彦俊</v>
      </c>
      <c r="E371" s="8">
        <v>58</v>
      </c>
      <c r="F371" s="8">
        <v>368</v>
      </c>
      <c r="G371" s="11"/>
      <c r="H371" s="8"/>
    </row>
    <row r="372" ht="18.75" spans="1:8">
      <c r="A372" s="8">
        <v>369</v>
      </c>
      <c r="B372" s="9" t="s">
        <v>10</v>
      </c>
      <c r="C372" s="10" t="s">
        <v>380</v>
      </c>
      <c r="D372" s="9" t="str">
        <f>"黄河清"</f>
        <v>黄河清</v>
      </c>
      <c r="E372" s="8">
        <v>58</v>
      </c>
      <c r="F372" s="8">
        <v>369</v>
      </c>
      <c r="G372" s="11"/>
      <c r="H372" s="8"/>
    </row>
    <row r="373" ht="18.75" spans="1:8">
      <c r="A373" s="8">
        <v>370</v>
      </c>
      <c r="B373" s="9" t="s">
        <v>10</v>
      </c>
      <c r="C373" s="10" t="s">
        <v>381</v>
      </c>
      <c r="D373" s="9" t="str">
        <f>"吴日婷"</f>
        <v>吴日婷</v>
      </c>
      <c r="E373" s="8">
        <v>57</v>
      </c>
      <c r="F373" s="8">
        <v>370</v>
      </c>
      <c r="G373" s="11"/>
      <c r="H373" s="8"/>
    </row>
    <row r="374" ht="18.75" spans="1:8">
      <c r="A374" s="8">
        <v>371</v>
      </c>
      <c r="B374" s="9" t="s">
        <v>10</v>
      </c>
      <c r="C374" s="10" t="s">
        <v>382</v>
      </c>
      <c r="D374" s="9" t="str">
        <f>"符露涵"</f>
        <v>符露涵</v>
      </c>
      <c r="E374" s="8">
        <v>57</v>
      </c>
      <c r="F374" s="8">
        <v>371</v>
      </c>
      <c r="G374" s="11"/>
      <c r="H374" s="8"/>
    </row>
    <row r="375" ht="18.75" spans="1:8">
      <c r="A375" s="8">
        <v>372</v>
      </c>
      <c r="B375" s="9" t="s">
        <v>10</v>
      </c>
      <c r="C375" s="10" t="s">
        <v>383</v>
      </c>
      <c r="D375" s="9" t="str">
        <f>"吴红"</f>
        <v>吴红</v>
      </c>
      <c r="E375" s="8">
        <v>57</v>
      </c>
      <c r="F375" s="8">
        <v>372</v>
      </c>
      <c r="G375" s="11"/>
      <c r="H375" s="8"/>
    </row>
    <row r="376" ht="18.75" spans="1:8">
      <c r="A376" s="8">
        <v>373</v>
      </c>
      <c r="B376" s="9" t="s">
        <v>10</v>
      </c>
      <c r="C376" s="10" t="s">
        <v>384</v>
      </c>
      <c r="D376" s="9" t="str">
        <f>"舒欢欢"</f>
        <v>舒欢欢</v>
      </c>
      <c r="E376" s="8">
        <v>57</v>
      </c>
      <c r="F376" s="8">
        <v>373</v>
      </c>
      <c r="G376" s="11"/>
      <c r="H376" s="8"/>
    </row>
    <row r="377" ht="18.75" spans="1:8">
      <c r="A377" s="8">
        <v>374</v>
      </c>
      <c r="B377" s="9" t="s">
        <v>10</v>
      </c>
      <c r="C377" s="10" t="s">
        <v>385</v>
      </c>
      <c r="D377" s="9" t="str">
        <f>"周琼山"</f>
        <v>周琼山</v>
      </c>
      <c r="E377" s="8">
        <v>57</v>
      </c>
      <c r="F377" s="8">
        <v>374</v>
      </c>
      <c r="G377" s="11"/>
      <c r="H377" s="8"/>
    </row>
    <row r="378" ht="18.75" spans="1:8">
      <c r="A378" s="8">
        <v>375</v>
      </c>
      <c r="B378" s="9" t="s">
        <v>10</v>
      </c>
      <c r="C378" s="10" t="s">
        <v>386</v>
      </c>
      <c r="D378" s="9" t="str">
        <f>"郑苗"</f>
        <v>郑苗</v>
      </c>
      <c r="E378" s="8">
        <v>57</v>
      </c>
      <c r="F378" s="8">
        <v>375</v>
      </c>
      <c r="G378" s="11"/>
      <c r="H378" s="8"/>
    </row>
    <row r="379" ht="18.75" spans="1:8">
      <c r="A379" s="8">
        <v>376</v>
      </c>
      <c r="B379" s="9" t="s">
        <v>10</v>
      </c>
      <c r="C379" s="10" t="s">
        <v>387</v>
      </c>
      <c r="D379" s="9" t="str">
        <f>"钟志香"</f>
        <v>钟志香</v>
      </c>
      <c r="E379" s="8">
        <v>57</v>
      </c>
      <c r="F379" s="8">
        <v>376</v>
      </c>
      <c r="G379" s="11"/>
      <c r="H379" s="8"/>
    </row>
    <row r="380" ht="18.75" spans="1:8">
      <c r="A380" s="8">
        <v>377</v>
      </c>
      <c r="B380" s="9" t="s">
        <v>10</v>
      </c>
      <c r="C380" s="10" t="s">
        <v>388</v>
      </c>
      <c r="D380" s="9" t="str">
        <f>"曹杏"</f>
        <v>曹杏</v>
      </c>
      <c r="E380" s="8">
        <v>57</v>
      </c>
      <c r="F380" s="8">
        <v>377</v>
      </c>
      <c r="G380" s="11"/>
      <c r="H380" s="8"/>
    </row>
    <row r="381" ht="18.75" spans="1:8">
      <c r="A381" s="8">
        <v>378</v>
      </c>
      <c r="B381" s="9" t="s">
        <v>10</v>
      </c>
      <c r="C381" s="10" t="s">
        <v>389</v>
      </c>
      <c r="D381" s="9" t="str">
        <f>"唐章"</f>
        <v>唐章</v>
      </c>
      <c r="E381" s="8">
        <v>57</v>
      </c>
      <c r="F381" s="8">
        <v>378</v>
      </c>
      <c r="G381" s="11"/>
      <c r="H381" s="8"/>
    </row>
    <row r="382" ht="18.75" spans="1:8">
      <c r="A382" s="8">
        <v>379</v>
      </c>
      <c r="B382" s="9" t="s">
        <v>10</v>
      </c>
      <c r="C382" s="10" t="s">
        <v>390</v>
      </c>
      <c r="D382" s="9" t="str">
        <f>"林苑"</f>
        <v>林苑</v>
      </c>
      <c r="E382" s="8">
        <v>57</v>
      </c>
      <c r="F382" s="8">
        <v>379</v>
      </c>
      <c r="G382" s="11"/>
      <c r="H382" s="8"/>
    </row>
    <row r="383" ht="18.75" spans="1:8">
      <c r="A383" s="8">
        <v>380</v>
      </c>
      <c r="B383" s="9" t="s">
        <v>10</v>
      </c>
      <c r="C383" s="10" t="s">
        <v>391</v>
      </c>
      <c r="D383" s="9" t="str">
        <f>"刘慧"</f>
        <v>刘慧</v>
      </c>
      <c r="E383" s="8">
        <v>56</v>
      </c>
      <c r="F383" s="8">
        <v>380</v>
      </c>
      <c r="G383" s="11"/>
      <c r="H383" s="8"/>
    </row>
    <row r="384" ht="18.75" spans="1:8">
      <c r="A384" s="8">
        <v>381</v>
      </c>
      <c r="B384" s="9" t="s">
        <v>10</v>
      </c>
      <c r="C384" s="10" t="s">
        <v>392</v>
      </c>
      <c r="D384" s="9" t="str">
        <f>"何光祥"</f>
        <v>何光祥</v>
      </c>
      <c r="E384" s="8">
        <v>56</v>
      </c>
      <c r="F384" s="8">
        <v>381</v>
      </c>
      <c r="G384" s="11"/>
      <c r="H384" s="8"/>
    </row>
    <row r="385" ht="18.75" spans="1:8">
      <c r="A385" s="8">
        <v>382</v>
      </c>
      <c r="B385" s="9" t="s">
        <v>10</v>
      </c>
      <c r="C385" s="10" t="s">
        <v>393</v>
      </c>
      <c r="D385" s="9" t="str">
        <f>"陈祥术"</f>
        <v>陈祥术</v>
      </c>
      <c r="E385" s="8">
        <v>56</v>
      </c>
      <c r="F385" s="8">
        <v>382</v>
      </c>
      <c r="G385" s="11"/>
      <c r="H385" s="8"/>
    </row>
    <row r="386" ht="18.75" spans="1:8">
      <c r="A386" s="8">
        <v>383</v>
      </c>
      <c r="B386" s="9" t="s">
        <v>10</v>
      </c>
      <c r="C386" s="10" t="s">
        <v>394</v>
      </c>
      <c r="D386" s="9" t="str">
        <f>"李晶"</f>
        <v>李晶</v>
      </c>
      <c r="E386" s="8">
        <v>56</v>
      </c>
      <c r="F386" s="8">
        <v>383</v>
      </c>
      <c r="G386" s="11"/>
      <c r="H386" s="8"/>
    </row>
    <row r="387" ht="18.75" spans="1:8">
      <c r="A387" s="8">
        <v>384</v>
      </c>
      <c r="B387" s="9" t="s">
        <v>10</v>
      </c>
      <c r="C387" s="10" t="s">
        <v>395</v>
      </c>
      <c r="D387" s="9" t="str">
        <f>"符秀彩"</f>
        <v>符秀彩</v>
      </c>
      <c r="E387" s="8">
        <v>55</v>
      </c>
      <c r="F387" s="8">
        <v>384</v>
      </c>
      <c r="G387" s="11"/>
      <c r="H387" s="8"/>
    </row>
    <row r="388" ht="18.75" spans="1:8">
      <c r="A388" s="8">
        <v>385</v>
      </c>
      <c r="B388" s="9" t="s">
        <v>10</v>
      </c>
      <c r="C388" s="10" t="s">
        <v>396</v>
      </c>
      <c r="D388" s="9" t="str">
        <f>"王千禧"</f>
        <v>王千禧</v>
      </c>
      <c r="E388" s="8">
        <v>55</v>
      </c>
      <c r="F388" s="8">
        <v>385</v>
      </c>
      <c r="G388" s="11"/>
      <c r="H388" s="8"/>
    </row>
    <row r="389" ht="18.75" spans="1:8">
      <c r="A389" s="8">
        <v>386</v>
      </c>
      <c r="B389" s="9" t="s">
        <v>10</v>
      </c>
      <c r="C389" s="10" t="s">
        <v>397</v>
      </c>
      <c r="D389" s="9" t="str">
        <f>"刘少玉"</f>
        <v>刘少玉</v>
      </c>
      <c r="E389" s="8">
        <v>55</v>
      </c>
      <c r="F389" s="8">
        <v>386</v>
      </c>
      <c r="G389" s="11"/>
      <c r="H389" s="8"/>
    </row>
    <row r="390" ht="18.75" spans="1:8">
      <c r="A390" s="8">
        <v>387</v>
      </c>
      <c r="B390" s="9" t="s">
        <v>10</v>
      </c>
      <c r="C390" s="10" t="s">
        <v>398</v>
      </c>
      <c r="D390" s="9" t="str">
        <f>"何吉荔"</f>
        <v>何吉荔</v>
      </c>
      <c r="E390" s="8">
        <v>55</v>
      </c>
      <c r="F390" s="8">
        <v>387</v>
      </c>
      <c r="G390" s="11"/>
      <c r="H390" s="8"/>
    </row>
    <row r="391" ht="18.75" spans="1:8">
      <c r="A391" s="8">
        <v>388</v>
      </c>
      <c r="B391" s="9" t="s">
        <v>10</v>
      </c>
      <c r="C391" s="10" t="s">
        <v>399</v>
      </c>
      <c r="D391" s="9" t="str">
        <f>"洪福爱"</f>
        <v>洪福爱</v>
      </c>
      <c r="E391" s="8">
        <v>54</v>
      </c>
      <c r="F391" s="8">
        <v>388</v>
      </c>
      <c r="G391" s="11"/>
      <c r="H391" s="8"/>
    </row>
    <row r="392" ht="18.75" spans="1:8">
      <c r="A392" s="8">
        <v>389</v>
      </c>
      <c r="B392" s="9" t="s">
        <v>10</v>
      </c>
      <c r="C392" s="10" t="s">
        <v>400</v>
      </c>
      <c r="D392" s="9" t="str">
        <f>"洪琼芳"</f>
        <v>洪琼芳</v>
      </c>
      <c r="E392" s="8">
        <v>54</v>
      </c>
      <c r="F392" s="8">
        <v>389</v>
      </c>
      <c r="G392" s="11"/>
      <c r="H392" s="8"/>
    </row>
    <row r="393" ht="18.75" spans="1:8">
      <c r="A393" s="8">
        <v>390</v>
      </c>
      <c r="B393" s="9" t="s">
        <v>10</v>
      </c>
      <c r="C393" s="10" t="s">
        <v>401</v>
      </c>
      <c r="D393" s="9" t="str">
        <f>"王金霞"</f>
        <v>王金霞</v>
      </c>
      <c r="E393" s="8">
        <v>54</v>
      </c>
      <c r="F393" s="8">
        <v>390</v>
      </c>
      <c r="G393" s="11"/>
      <c r="H393" s="8"/>
    </row>
    <row r="394" ht="18.75" spans="1:8">
      <c r="A394" s="8">
        <v>391</v>
      </c>
      <c r="B394" s="9" t="s">
        <v>10</v>
      </c>
      <c r="C394" s="10" t="s">
        <v>402</v>
      </c>
      <c r="D394" s="9" t="str">
        <f>"陈巧玲"</f>
        <v>陈巧玲</v>
      </c>
      <c r="E394" s="8">
        <v>53</v>
      </c>
      <c r="F394" s="8">
        <v>391</v>
      </c>
      <c r="G394" s="11"/>
      <c r="H394" s="8"/>
    </row>
    <row r="395" ht="18.75" spans="1:8">
      <c r="A395" s="8">
        <v>392</v>
      </c>
      <c r="B395" s="9" t="s">
        <v>10</v>
      </c>
      <c r="C395" s="10" t="s">
        <v>403</v>
      </c>
      <c r="D395" s="9" t="str">
        <f>"原小喆"</f>
        <v>原小喆</v>
      </c>
      <c r="E395" s="8">
        <v>53</v>
      </c>
      <c r="F395" s="8">
        <v>392</v>
      </c>
      <c r="G395" s="11"/>
      <c r="H395" s="8"/>
    </row>
    <row r="396" ht="18.75" spans="1:8">
      <c r="A396" s="8">
        <v>393</v>
      </c>
      <c r="B396" s="9" t="s">
        <v>10</v>
      </c>
      <c r="C396" s="10" t="s">
        <v>404</v>
      </c>
      <c r="D396" s="9" t="str">
        <f>"杨益妹"</f>
        <v>杨益妹</v>
      </c>
      <c r="E396" s="8">
        <v>53</v>
      </c>
      <c r="F396" s="8">
        <v>393</v>
      </c>
      <c r="G396" s="11"/>
      <c r="H396" s="8"/>
    </row>
    <row r="397" ht="18.75" spans="1:8">
      <c r="A397" s="8">
        <v>394</v>
      </c>
      <c r="B397" s="9" t="s">
        <v>10</v>
      </c>
      <c r="C397" s="10" t="s">
        <v>405</v>
      </c>
      <c r="D397" s="9" t="str">
        <f>"张稷珍"</f>
        <v>张稷珍</v>
      </c>
      <c r="E397" s="8">
        <v>53</v>
      </c>
      <c r="F397" s="8">
        <v>394</v>
      </c>
      <c r="G397" s="11"/>
      <c r="H397" s="8"/>
    </row>
    <row r="398" ht="18.75" spans="1:8">
      <c r="A398" s="8">
        <v>395</v>
      </c>
      <c r="B398" s="9" t="s">
        <v>10</v>
      </c>
      <c r="C398" s="10" t="s">
        <v>406</v>
      </c>
      <c r="D398" s="9" t="str">
        <f>"符正果"</f>
        <v>符正果</v>
      </c>
      <c r="E398" s="8">
        <v>53</v>
      </c>
      <c r="F398" s="8">
        <v>395</v>
      </c>
      <c r="G398" s="11"/>
      <c r="H398" s="8"/>
    </row>
    <row r="399" ht="18.75" spans="1:8">
      <c r="A399" s="8">
        <v>396</v>
      </c>
      <c r="B399" s="9" t="s">
        <v>10</v>
      </c>
      <c r="C399" s="10" t="s">
        <v>407</v>
      </c>
      <c r="D399" s="9" t="str">
        <f>"黎惠霖"</f>
        <v>黎惠霖</v>
      </c>
      <c r="E399" s="8">
        <v>53</v>
      </c>
      <c r="F399" s="8">
        <v>396</v>
      </c>
      <c r="G399" s="11"/>
      <c r="H399" s="8"/>
    </row>
    <row r="400" ht="18.75" spans="1:8">
      <c r="A400" s="8">
        <v>397</v>
      </c>
      <c r="B400" s="9" t="s">
        <v>10</v>
      </c>
      <c r="C400" s="10" t="s">
        <v>408</v>
      </c>
      <c r="D400" s="9" t="str">
        <f>"卢玉姣"</f>
        <v>卢玉姣</v>
      </c>
      <c r="E400" s="8">
        <v>52</v>
      </c>
      <c r="F400" s="8">
        <v>397</v>
      </c>
      <c r="G400" s="11"/>
      <c r="H400" s="8"/>
    </row>
    <row r="401" ht="18.75" spans="1:8">
      <c r="A401" s="8">
        <v>398</v>
      </c>
      <c r="B401" s="9" t="s">
        <v>10</v>
      </c>
      <c r="C401" s="10" t="s">
        <v>409</v>
      </c>
      <c r="D401" s="9" t="str">
        <f>"苏月美"</f>
        <v>苏月美</v>
      </c>
      <c r="E401" s="8">
        <v>52</v>
      </c>
      <c r="F401" s="8">
        <v>398</v>
      </c>
      <c r="G401" s="11"/>
      <c r="H401" s="8"/>
    </row>
    <row r="402" ht="18.75" spans="1:8">
      <c r="A402" s="8">
        <v>399</v>
      </c>
      <c r="B402" s="9" t="s">
        <v>10</v>
      </c>
      <c r="C402" s="10" t="s">
        <v>410</v>
      </c>
      <c r="D402" s="9" t="str">
        <f>"陈奕颖"</f>
        <v>陈奕颖</v>
      </c>
      <c r="E402" s="8">
        <v>52</v>
      </c>
      <c r="F402" s="8">
        <v>399</v>
      </c>
      <c r="G402" s="11"/>
      <c r="H402" s="8"/>
    </row>
    <row r="403" ht="18.75" spans="1:8">
      <c r="A403" s="8">
        <v>400</v>
      </c>
      <c r="B403" s="9" t="s">
        <v>10</v>
      </c>
      <c r="C403" s="10" t="s">
        <v>411</v>
      </c>
      <c r="D403" s="9" t="str">
        <f>"王程"</f>
        <v>王程</v>
      </c>
      <c r="E403" s="8">
        <v>52</v>
      </c>
      <c r="F403" s="8">
        <v>400</v>
      </c>
      <c r="G403" s="11"/>
      <c r="H403" s="8"/>
    </row>
    <row r="404" ht="18.75" spans="1:8">
      <c r="A404" s="8">
        <v>401</v>
      </c>
      <c r="B404" s="9" t="s">
        <v>10</v>
      </c>
      <c r="C404" s="10" t="s">
        <v>412</v>
      </c>
      <c r="D404" s="9" t="str">
        <f>"李朝凌"</f>
        <v>李朝凌</v>
      </c>
      <c r="E404" s="8">
        <v>52</v>
      </c>
      <c r="F404" s="8">
        <v>401</v>
      </c>
      <c r="G404" s="11"/>
      <c r="H404" s="8"/>
    </row>
    <row r="405" ht="18.75" spans="1:8">
      <c r="A405" s="8">
        <v>402</v>
      </c>
      <c r="B405" s="9" t="s">
        <v>10</v>
      </c>
      <c r="C405" s="10" t="s">
        <v>413</v>
      </c>
      <c r="D405" s="9" t="str">
        <f>"李雨双"</f>
        <v>李雨双</v>
      </c>
      <c r="E405" s="8">
        <v>52</v>
      </c>
      <c r="F405" s="8">
        <v>402</v>
      </c>
      <c r="G405" s="11"/>
      <c r="H405" s="8"/>
    </row>
    <row r="406" ht="18.75" spans="1:8">
      <c r="A406" s="8">
        <v>403</v>
      </c>
      <c r="B406" s="9" t="s">
        <v>10</v>
      </c>
      <c r="C406" s="10" t="s">
        <v>414</v>
      </c>
      <c r="D406" s="9" t="str">
        <f>"林方敏"</f>
        <v>林方敏</v>
      </c>
      <c r="E406" s="8">
        <v>51</v>
      </c>
      <c r="F406" s="8">
        <v>403</v>
      </c>
      <c r="G406" s="11"/>
      <c r="H406" s="8"/>
    </row>
    <row r="407" ht="18.75" spans="1:8">
      <c r="A407" s="8">
        <v>404</v>
      </c>
      <c r="B407" s="9" t="s">
        <v>10</v>
      </c>
      <c r="C407" s="10" t="s">
        <v>415</v>
      </c>
      <c r="D407" s="9" t="str">
        <f>"蒲宏娜"</f>
        <v>蒲宏娜</v>
      </c>
      <c r="E407" s="8">
        <v>51</v>
      </c>
      <c r="F407" s="8">
        <v>404</v>
      </c>
      <c r="G407" s="11"/>
      <c r="H407" s="8"/>
    </row>
    <row r="408" ht="18.75" spans="1:8">
      <c r="A408" s="8">
        <v>405</v>
      </c>
      <c r="B408" s="9" t="s">
        <v>10</v>
      </c>
      <c r="C408" s="10" t="s">
        <v>416</v>
      </c>
      <c r="D408" s="9" t="str">
        <f>"王小磊"</f>
        <v>王小磊</v>
      </c>
      <c r="E408" s="8">
        <v>51</v>
      </c>
      <c r="F408" s="8">
        <v>405</v>
      </c>
      <c r="G408" s="11"/>
      <c r="H408" s="8"/>
    </row>
    <row r="409" ht="18.75" spans="1:8">
      <c r="A409" s="8">
        <v>406</v>
      </c>
      <c r="B409" s="9" t="s">
        <v>10</v>
      </c>
      <c r="C409" s="10" t="s">
        <v>417</v>
      </c>
      <c r="D409" s="9" t="str">
        <f>"余丽媛"</f>
        <v>余丽媛</v>
      </c>
      <c r="E409" s="8">
        <v>51</v>
      </c>
      <c r="F409" s="8">
        <v>406</v>
      </c>
      <c r="G409" s="11"/>
      <c r="H409" s="8"/>
    </row>
    <row r="410" ht="18.75" spans="1:8">
      <c r="A410" s="8">
        <v>407</v>
      </c>
      <c r="B410" s="9" t="s">
        <v>10</v>
      </c>
      <c r="C410" s="10" t="s">
        <v>418</v>
      </c>
      <c r="D410" s="9" t="str">
        <f>"关昱煜"</f>
        <v>关昱煜</v>
      </c>
      <c r="E410" s="8">
        <v>51</v>
      </c>
      <c r="F410" s="8">
        <v>407</v>
      </c>
      <c r="G410" s="11"/>
      <c r="H410" s="8"/>
    </row>
    <row r="411" ht="18.75" spans="1:8">
      <c r="A411" s="8">
        <v>408</v>
      </c>
      <c r="B411" s="9" t="s">
        <v>10</v>
      </c>
      <c r="C411" s="10" t="s">
        <v>419</v>
      </c>
      <c r="D411" s="9" t="str">
        <f>"吴爱英"</f>
        <v>吴爱英</v>
      </c>
      <c r="E411" s="8">
        <v>50</v>
      </c>
      <c r="F411" s="8">
        <v>408</v>
      </c>
      <c r="G411" s="11"/>
      <c r="H411" s="8"/>
    </row>
    <row r="412" ht="18.75" spans="1:8">
      <c r="A412" s="8">
        <v>409</v>
      </c>
      <c r="B412" s="9" t="s">
        <v>10</v>
      </c>
      <c r="C412" s="10" t="s">
        <v>420</v>
      </c>
      <c r="D412" s="9" t="str">
        <f>"王丁宁"</f>
        <v>王丁宁</v>
      </c>
      <c r="E412" s="8">
        <v>46</v>
      </c>
      <c r="F412" s="8">
        <v>409</v>
      </c>
      <c r="G412" s="11"/>
      <c r="H412" s="8"/>
    </row>
    <row r="413" ht="18.75" spans="1:8">
      <c r="A413" s="8">
        <v>410</v>
      </c>
      <c r="B413" s="9" t="s">
        <v>10</v>
      </c>
      <c r="C413" s="10" t="s">
        <v>421</v>
      </c>
      <c r="D413" s="9" t="str">
        <f>"黄绚"</f>
        <v>黄绚</v>
      </c>
      <c r="E413" s="8">
        <v>43</v>
      </c>
      <c r="F413" s="8">
        <v>410</v>
      </c>
      <c r="G413" s="11"/>
      <c r="H413" s="8"/>
    </row>
    <row r="414" ht="18.75" spans="1:8">
      <c r="A414" s="8">
        <v>411</v>
      </c>
      <c r="B414" s="9" t="s">
        <v>10</v>
      </c>
      <c r="C414" s="10" t="s">
        <v>422</v>
      </c>
      <c r="D414" s="9" t="str">
        <f>"陈小立"</f>
        <v>陈小立</v>
      </c>
      <c r="E414" s="10" t="s">
        <v>423</v>
      </c>
      <c r="F414" s="8"/>
      <c r="G414" s="11"/>
      <c r="H414" s="8"/>
    </row>
    <row r="415" ht="18.75" spans="1:8">
      <c r="A415" s="8">
        <v>412</v>
      </c>
      <c r="B415" s="9" t="s">
        <v>10</v>
      </c>
      <c r="C415" s="10" t="s">
        <v>424</v>
      </c>
      <c r="D415" s="9" t="str">
        <f>"许佳引"</f>
        <v>许佳引</v>
      </c>
      <c r="E415" s="10" t="s">
        <v>423</v>
      </c>
      <c r="F415" s="8"/>
      <c r="G415" s="11"/>
      <c r="H415" s="8"/>
    </row>
    <row r="416" ht="18.75" spans="1:8">
      <c r="A416" s="8">
        <v>413</v>
      </c>
      <c r="B416" s="9" t="s">
        <v>10</v>
      </c>
      <c r="C416" s="10" t="s">
        <v>425</v>
      </c>
      <c r="D416" s="9" t="str">
        <f>"魏婷"</f>
        <v>魏婷</v>
      </c>
      <c r="E416" s="10" t="s">
        <v>423</v>
      </c>
      <c r="F416" s="8"/>
      <c r="G416" s="11"/>
      <c r="H416" s="8"/>
    </row>
    <row r="417" ht="18.75" spans="1:8">
      <c r="A417" s="8">
        <v>414</v>
      </c>
      <c r="B417" s="9" t="s">
        <v>10</v>
      </c>
      <c r="C417" s="10" t="s">
        <v>426</v>
      </c>
      <c r="D417" s="9" t="str">
        <f>"吴小杉"</f>
        <v>吴小杉</v>
      </c>
      <c r="E417" s="10" t="s">
        <v>423</v>
      </c>
      <c r="F417" s="8"/>
      <c r="G417" s="11"/>
      <c r="H417" s="8"/>
    </row>
    <row r="418" ht="18.75" spans="1:8">
      <c r="A418" s="8">
        <v>415</v>
      </c>
      <c r="B418" s="9" t="s">
        <v>10</v>
      </c>
      <c r="C418" s="10" t="s">
        <v>427</v>
      </c>
      <c r="D418" s="9" t="str">
        <f>"吴香菊"</f>
        <v>吴香菊</v>
      </c>
      <c r="E418" s="10" t="s">
        <v>423</v>
      </c>
      <c r="F418" s="8"/>
      <c r="G418" s="11"/>
      <c r="H418" s="8"/>
    </row>
    <row r="419" ht="18.75" spans="1:8">
      <c r="A419" s="8">
        <v>416</v>
      </c>
      <c r="B419" s="9" t="s">
        <v>10</v>
      </c>
      <c r="C419" s="10" t="s">
        <v>428</v>
      </c>
      <c r="D419" s="9" t="str">
        <f>"陈君"</f>
        <v>陈君</v>
      </c>
      <c r="E419" s="10" t="s">
        <v>423</v>
      </c>
      <c r="F419" s="8"/>
      <c r="G419" s="11"/>
      <c r="H419" s="8"/>
    </row>
    <row r="420" ht="18.75" spans="1:8">
      <c r="A420" s="8">
        <v>417</v>
      </c>
      <c r="B420" s="9" t="s">
        <v>10</v>
      </c>
      <c r="C420" s="10" t="s">
        <v>429</v>
      </c>
      <c r="D420" s="9" t="str">
        <f>"王壬娇"</f>
        <v>王壬娇</v>
      </c>
      <c r="E420" s="10" t="s">
        <v>423</v>
      </c>
      <c r="F420" s="8"/>
      <c r="G420" s="11"/>
      <c r="H420" s="8"/>
    </row>
    <row r="421" ht="18.75" spans="1:8">
      <c r="A421" s="8">
        <v>418</v>
      </c>
      <c r="B421" s="9" t="s">
        <v>10</v>
      </c>
      <c r="C421" s="10" t="s">
        <v>430</v>
      </c>
      <c r="D421" s="9" t="str">
        <f>"邹桂兰"</f>
        <v>邹桂兰</v>
      </c>
      <c r="E421" s="10" t="s">
        <v>423</v>
      </c>
      <c r="F421" s="8"/>
      <c r="G421" s="11"/>
      <c r="H421" s="8"/>
    </row>
    <row r="422" ht="18.75" spans="1:8">
      <c r="A422" s="8">
        <v>419</v>
      </c>
      <c r="B422" s="9" t="s">
        <v>10</v>
      </c>
      <c r="C422" s="10" t="s">
        <v>431</v>
      </c>
      <c r="D422" s="9" t="str">
        <f>"李德乾"</f>
        <v>李德乾</v>
      </c>
      <c r="E422" s="10" t="s">
        <v>423</v>
      </c>
      <c r="F422" s="8"/>
      <c r="G422" s="11"/>
      <c r="H422" s="8"/>
    </row>
    <row r="423" ht="18.75" spans="1:8">
      <c r="A423" s="8">
        <v>420</v>
      </c>
      <c r="B423" s="9" t="s">
        <v>10</v>
      </c>
      <c r="C423" s="10" t="s">
        <v>432</v>
      </c>
      <c r="D423" s="9" t="str">
        <f>"王雅婷"</f>
        <v>王雅婷</v>
      </c>
      <c r="E423" s="10" t="s">
        <v>423</v>
      </c>
      <c r="F423" s="8"/>
      <c r="G423" s="11"/>
      <c r="H423" s="8"/>
    </row>
    <row r="424" ht="18.75" spans="1:8">
      <c r="A424" s="8">
        <v>421</v>
      </c>
      <c r="B424" s="9" t="s">
        <v>10</v>
      </c>
      <c r="C424" s="10" t="s">
        <v>433</v>
      </c>
      <c r="D424" s="9" t="str">
        <f>"陈才玲"</f>
        <v>陈才玲</v>
      </c>
      <c r="E424" s="10" t="s">
        <v>423</v>
      </c>
      <c r="F424" s="8"/>
      <c r="G424" s="11"/>
      <c r="H424" s="8"/>
    </row>
    <row r="425" ht="18.75" spans="1:8">
      <c r="A425" s="8">
        <v>422</v>
      </c>
      <c r="B425" s="9" t="s">
        <v>10</v>
      </c>
      <c r="C425" s="10" t="s">
        <v>434</v>
      </c>
      <c r="D425" s="9" t="str">
        <f>"吕芳"</f>
        <v>吕芳</v>
      </c>
      <c r="E425" s="10" t="s">
        <v>423</v>
      </c>
      <c r="F425" s="8"/>
      <c r="G425" s="11"/>
      <c r="H425" s="8"/>
    </row>
    <row r="426" ht="18.75" spans="1:8">
      <c r="A426" s="8">
        <v>423</v>
      </c>
      <c r="B426" s="9" t="s">
        <v>10</v>
      </c>
      <c r="C426" s="10" t="s">
        <v>435</v>
      </c>
      <c r="D426" s="9" t="str">
        <f>"龙甫柳"</f>
        <v>龙甫柳</v>
      </c>
      <c r="E426" s="10" t="s">
        <v>423</v>
      </c>
      <c r="F426" s="8"/>
      <c r="G426" s="11"/>
      <c r="H426" s="8"/>
    </row>
    <row r="427" ht="18.75" spans="1:8">
      <c r="A427" s="8">
        <v>424</v>
      </c>
      <c r="B427" s="9" t="s">
        <v>10</v>
      </c>
      <c r="C427" s="10" t="s">
        <v>436</v>
      </c>
      <c r="D427" s="9" t="str">
        <f>"夏春婷"</f>
        <v>夏春婷</v>
      </c>
      <c r="E427" s="10" t="s">
        <v>423</v>
      </c>
      <c r="F427" s="8"/>
      <c r="G427" s="11"/>
      <c r="H427" s="8"/>
    </row>
    <row r="428" ht="18.75" spans="1:8">
      <c r="A428" s="8">
        <v>425</v>
      </c>
      <c r="B428" s="9" t="s">
        <v>10</v>
      </c>
      <c r="C428" s="10" t="s">
        <v>437</v>
      </c>
      <c r="D428" s="9" t="str">
        <f>"何益娟"</f>
        <v>何益娟</v>
      </c>
      <c r="E428" s="10" t="s">
        <v>423</v>
      </c>
      <c r="F428" s="8"/>
      <c r="G428" s="11"/>
      <c r="H428" s="8"/>
    </row>
    <row r="429" ht="18.75" spans="1:8">
      <c r="A429" s="8">
        <v>426</v>
      </c>
      <c r="B429" s="9" t="s">
        <v>10</v>
      </c>
      <c r="C429" s="10" t="s">
        <v>438</v>
      </c>
      <c r="D429" s="9" t="str">
        <f>"吴钟山"</f>
        <v>吴钟山</v>
      </c>
      <c r="E429" s="10" t="s">
        <v>423</v>
      </c>
      <c r="F429" s="8"/>
      <c r="G429" s="11"/>
      <c r="H429" s="8"/>
    </row>
    <row r="430" ht="18.75" spans="1:8">
      <c r="A430" s="8">
        <v>427</v>
      </c>
      <c r="B430" s="9" t="s">
        <v>10</v>
      </c>
      <c r="C430" s="10" t="s">
        <v>439</v>
      </c>
      <c r="D430" s="9" t="str">
        <f>"梁姑梅"</f>
        <v>梁姑梅</v>
      </c>
      <c r="E430" s="10" t="s">
        <v>423</v>
      </c>
      <c r="F430" s="8"/>
      <c r="G430" s="11"/>
      <c r="H430" s="8"/>
    </row>
    <row r="431" ht="18.75" spans="1:8">
      <c r="A431" s="8">
        <v>428</v>
      </c>
      <c r="B431" s="9" t="s">
        <v>10</v>
      </c>
      <c r="C431" s="10" t="s">
        <v>440</v>
      </c>
      <c r="D431" s="9" t="str">
        <f>"蒙绪成"</f>
        <v>蒙绪成</v>
      </c>
      <c r="E431" s="10" t="s">
        <v>423</v>
      </c>
      <c r="F431" s="8"/>
      <c r="G431" s="11"/>
      <c r="H431" s="8"/>
    </row>
    <row r="432" ht="18.75" spans="1:8">
      <c r="A432" s="8">
        <v>429</v>
      </c>
      <c r="B432" s="9" t="s">
        <v>10</v>
      </c>
      <c r="C432" s="10" t="s">
        <v>441</v>
      </c>
      <c r="D432" s="9" t="str">
        <f>"连垌垌"</f>
        <v>连垌垌</v>
      </c>
      <c r="E432" s="10" t="s">
        <v>423</v>
      </c>
      <c r="F432" s="8"/>
      <c r="G432" s="11"/>
      <c r="H432" s="8"/>
    </row>
    <row r="433" ht="18.75" spans="1:8">
      <c r="A433" s="8">
        <v>430</v>
      </c>
      <c r="B433" s="9" t="s">
        <v>10</v>
      </c>
      <c r="C433" s="10" t="s">
        <v>442</v>
      </c>
      <c r="D433" s="9" t="str">
        <f>"蔡水甜"</f>
        <v>蔡水甜</v>
      </c>
      <c r="E433" s="10" t="s">
        <v>423</v>
      </c>
      <c r="F433" s="8"/>
      <c r="G433" s="11"/>
      <c r="H433" s="8"/>
    </row>
    <row r="434" ht="18.75" spans="1:8">
      <c r="A434" s="8">
        <v>431</v>
      </c>
      <c r="B434" s="9" t="s">
        <v>10</v>
      </c>
      <c r="C434" s="10" t="s">
        <v>443</v>
      </c>
      <c r="D434" s="9" t="str">
        <f>"周子钰"</f>
        <v>周子钰</v>
      </c>
      <c r="E434" s="10" t="s">
        <v>423</v>
      </c>
      <c r="F434" s="8"/>
      <c r="G434" s="11"/>
      <c r="H434" s="8"/>
    </row>
    <row r="435" ht="18.75" spans="1:8">
      <c r="A435" s="8">
        <v>432</v>
      </c>
      <c r="B435" s="9" t="s">
        <v>10</v>
      </c>
      <c r="C435" s="10" t="s">
        <v>444</v>
      </c>
      <c r="D435" s="9" t="str">
        <f>"陈启菁"</f>
        <v>陈启菁</v>
      </c>
      <c r="E435" s="10" t="s">
        <v>423</v>
      </c>
      <c r="F435" s="8"/>
      <c r="G435" s="11"/>
      <c r="H435" s="8"/>
    </row>
    <row r="436" ht="18.75" spans="1:8">
      <c r="A436" s="8">
        <v>433</v>
      </c>
      <c r="B436" s="9" t="s">
        <v>10</v>
      </c>
      <c r="C436" s="10" t="s">
        <v>445</v>
      </c>
      <c r="D436" s="9" t="str">
        <f>"王井玉"</f>
        <v>王井玉</v>
      </c>
      <c r="E436" s="10" t="s">
        <v>423</v>
      </c>
      <c r="F436" s="8"/>
      <c r="G436" s="11"/>
      <c r="H436" s="8"/>
    </row>
    <row r="437" ht="18.75" spans="1:8">
      <c r="A437" s="8">
        <v>434</v>
      </c>
      <c r="B437" s="9" t="s">
        <v>10</v>
      </c>
      <c r="C437" s="10" t="s">
        <v>446</v>
      </c>
      <c r="D437" s="9" t="str">
        <f>"谭紫"</f>
        <v>谭紫</v>
      </c>
      <c r="E437" s="10" t="s">
        <v>423</v>
      </c>
      <c r="F437" s="8"/>
      <c r="G437" s="11"/>
      <c r="H437" s="8"/>
    </row>
    <row r="438" ht="18.75" spans="1:8">
      <c r="A438" s="8">
        <v>435</v>
      </c>
      <c r="B438" s="9" t="s">
        <v>10</v>
      </c>
      <c r="C438" s="10" t="s">
        <v>447</v>
      </c>
      <c r="D438" s="9" t="str">
        <f>"李雯"</f>
        <v>李雯</v>
      </c>
      <c r="E438" s="10" t="s">
        <v>423</v>
      </c>
      <c r="F438" s="8"/>
      <c r="G438" s="11"/>
      <c r="H438" s="8"/>
    </row>
    <row r="439" ht="18.75" spans="1:8">
      <c r="A439" s="8">
        <v>436</v>
      </c>
      <c r="B439" s="9" t="s">
        <v>10</v>
      </c>
      <c r="C439" s="10" t="s">
        <v>448</v>
      </c>
      <c r="D439" s="9" t="str">
        <f>"王妃"</f>
        <v>王妃</v>
      </c>
      <c r="E439" s="10" t="s">
        <v>423</v>
      </c>
      <c r="F439" s="8"/>
      <c r="G439" s="11"/>
      <c r="H439" s="8"/>
    </row>
    <row r="440" ht="18.75" spans="1:8">
      <c r="A440" s="8">
        <v>437</v>
      </c>
      <c r="B440" s="9" t="s">
        <v>10</v>
      </c>
      <c r="C440" s="10" t="s">
        <v>449</v>
      </c>
      <c r="D440" s="9" t="str">
        <f>"黎香雨"</f>
        <v>黎香雨</v>
      </c>
      <c r="E440" s="10" t="s">
        <v>423</v>
      </c>
      <c r="F440" s="8"/>
      <c r="G440" s="11"/>
      <c r="H440" s="8"/>
    </row>
    <row r="441" ht="18.75" spans="1:8">
      <c r="A441" s="8">
        <v>438</v>
      </c>
      <c r="B441" s="9" t="s">
        <v>10</v>
      </c>
      <c r="C441" s="10" t="s">
        <v>450</v>
      </c>
      <c r="D441" s="9" t="str">
        <f>"朱兰欣"</f>
        <v>朱兰欣</v>
      </c>
      <c r="E441" s="10" t="s">
        <v>423</v>
      </c>
      <c r="F441" s="8"/>
      <c r="G441" s="11"/>
      <c r="H441" s="8"/>
    </row>
    <row r="442" ht="18.75" spans="1:8">
      <c r="A442" s="8">
        <v>439</v>
      </c>
      <c r="B442" s="9" t="s">
        <v>10</v>
      </c>
      <c r="C442" s="10" t="s">
        <v>451</v>
      </c>
      <c r="D442" s="9" t="str">
        <f>"陈志燕"</f>
        <v>陈志燕</v>
      </c>
      <c r="E442" s="10" t="s">
        <v>423</v>
      </c>
      <c r="F442" s="8"/>
      <c r="G442" s="11"/>
      <c r="H442" s="8"/>
    </row>
    <row r="443" ht="18.75" spans="1:8">
      <c r="A443" s="8">
        <v>440</v>
      </c>
      <c r="B443" s="9" t="s">
        <v>10</v>
      </c>
      <c r="C443" s="10" t="s">
        <v>452</v>
      </c>
      <c r="D443" s="9" t="str">
        <f>"林梦芳"</f>
        <v>林梦芳</v>
      </c>
      <c r="E443" s="10" t="s">
        <v>423</v>
      </c>
      <c r="F443" s="8"/>
      <c r="G443" s="11"/>
      <c r="H443" s="8"/>
    </row>
    <row r="444" ht="18.75" spans="1:8">
      <c r="A444" s="8">
        <v>441</v>
      </c>
      <c r="B444" s="9" t="s">
        <v>10</v>
      </c>
      <c r="C444" s="10" t="s">
        <v>453</v>
      </c>
      <c r="D444" s="9" t="str">
        <f>"夏元勇"</f>
        <v>夏元勇</v>
      </c>
      <c r="E444" s="10" t="s">
        <v>423</v>
      </c>
      <c r="F444" s="8"/>
      <c r="G444" s="11"/>
      <c r="H444" s="8"/>
    </row>
    <row r="445" ht="18.75" spans="1:8">
      <c r="A445" s="8">
        <v>442</v>
      </c>
      <c r="B445" s="9" t="s">
        <v>10</v>
      </c>
      <c r="C445" s="10" t="s">
        <v>454</v>
      </c>
      <c r="D445" s="9" t="str">
        <f>"王霜"</f>
        <v>王霜</v>
      </c>
      <c r="E445" s="10" t="s">
        <v>423</v>
      </c>
      <c r="F445" s="8"/>
      <c r="G445" s="11"/>
      <c r="H445" s="8"/>
    </row>
    <row r="446" ht="18.75" spans="1:8">
      <c r="A446" s="8">
        <v>443</v>
      </c>
      <c r="B446" s="9" t="s">
        <v>10</v>
      </c>
      <c r="C446" s="10" t="s">
        <v>455</v>
      </c>
      <c r="D446" s="9" t="str">
        <f>"李玲"</f>
        <v>李玲</v>
      </c>
      <c r="E446" s="10" t="s">
        <v>423</v>
      </c>
      <c r="F446" s="8"/>
      <c r="G446" s="11"/>
      <c r="H446" s="8"/>
    </row>
    <row r="447" ht="18.75" spans="1:8">
      <c r="A447" s="8">
        <v>444</v>
      </c>
      <c r="B447" s="9" t="s">
        <v>10</v>
      </c>
      <c r="C447" s="10" t="s">
        <v>456</v>
      </c>
      <c r="D447" s="9" t="str">
        <f>"洪雅倩"</f>
        <v>洪雅倩</v>
      </c>
      <c r="E447" s="10" t="s">
        <v>423</v>
      </c>
      <c r="F447" s="8"/>
      <c r="G447" s="11"/>
      <c r="H447" s="8"/>
    </row>
    <row r="448" ht="18.75" spans="1:8">
      <c r="A448" s="8">
        <v>445</v>
      </c>
      <c r="B448" s="9" t="s">
        <v>10</v>
      </c>
      <c r="C448" s="10" t="s">
        <v>457</v>
      </c>
      <c r="D448" s="9" t="str">
        <f>"李小珠"</f>
        <v>李小珠</v>
      </c>
      <c r="E448" s="10" t="s">
        <v>423</v>
      </c>
      <c r="F448" s="8"/>
      <c r="G448" s="11"/>
      <c r="H448" s="8"/>
    </row>
    <row r="449" ht="18.75" spans="1:8">
      <c r="A449" s="8">
        <v>446</v>
      </c>
      <c r="B449" s="9" t="s">
        <v>10</v>
      </c>
      <c r="C449" s="10" t="s">
        <v>458</v>
      </c>
      <c r="D449" s="9" t="str">
        <f>"郭文旭"</f>
        <v>郭文旭</v>
      </c>
      <c r="E449" s="10" t="s">
        <v>423</v>
      </c>
      <c r="F449" s="8"/>
      <c r="G449" s="11"/>
      <c r="H449" s="8"/>
    </row>
    <row r="450" ht="18.75" spans="1:8">
      <c r="A450" s="8">
        <v>447</v>
      </c>
      <c r="B450" s="9" t="s">
        <v>10</v>
      </c>
      <c r="C450" s="10" t="s">
        <v>459</v>
      </c>
      <c r="D450" s="9" t="str">
        <f>"王赞"</f>
        <v>王赞</v>
      </c>
      <c r="E450" s="10" t="s">
        <v>423</v>
      </c>
      <c r="F450" s="8"/>
      <c r="G450" s="11"/>
      <c r="H450" s="8"/>
    </row>
    <row r="451" ht="18.75" spans="1:8">
      <c r="A451" s="8">
        <v>448</v>
      </c>
      <c r="B451" s="9" t="s">
        <v>10</v>
      </c>
      <c r="C451" s="10" t="s">
        <v>460</v>
      </c>
      <c r="D451" s="9" t="str">
        <f>"高蝶"</f>
        <v>高蝶</v>
      </c>
      <c r="E451" s="10" t="s">
        <v>423</v>
      </c>
      <c r="F451" s="8"/>
      <c r="G451" s="11"/>
      <c r="H451" s="8"/>
    </row>
    <row r="452" ht="18.75" spans="1:8">
      <c r="A452" s="8">
        <v>449</v>
      </c>
      <c r="B452" s="9" t="s">
        <v>10</v>
      </c>
      <c r="C452" s="10" t="s">
        <v>461</v>
      </c>
      <c r="D452" s="9" t="str">
        <f>"陈春雨"</f>
        <v>陈春雨</v>
      </c>
      <c r="E452" s="10" t="s">
        <v>423</v>
      </c>
      <c r="F452" s="8"/>
      <c r="G452" s="11"/>
      <c r="H452" s="8"/>
    </row>
    <row r="453" ht="18.75" spans="1:8">
      <c r="A453" s="8">
        <v>450</v>
      </c>
      <c r="B453" s="9" t="s">
        <v>10</v>
      </c>
      <c r="C453" s="10" t="s">
        <v>462</v>
      </c>
      <c r="D453" s="9" t="str">
        <f>"冯强"</f>
        <v>冯强</v>
      </c>
      <c r="E453" s="10" t="s">
        <v>423</v>
      </c>
      <c r="F453" s="8"/>
      <c r="G453" s="11"/>
      <c r="H453" s="8"/>
    </row>
    <row r="454" ht="18.75" spans="1:8">
      <c r="A454" s="8">
        <v>451</v>
      </c>
      <c r="B454" s="9" t="s">
        <v>10</v>
      </c>
      <c r="C454" s="10" t="s">
        <v>463</v>
      </c>
      <c r="D454" s="9" t="str">
        <f>"陈瑞璋"</f>
        <v>陈瑞璋</v>
      </c>
      <c r="E454" s="10" t="s">
        <v>423</v>
      </c>
      <c r="F454" s="8"/>
      <c r="G454" s="11"/>
      <c r="H454" s="8"/>
    </row>
    <row r="455" ht="18.75" spans="1:8">
      <c r="A455" s="8">
        <v>452</v>
      </c>
      <c r="B455" s="9" t="s">
        <v>10</v>
      </c>
      <c r="C455" s="10" t="s">
        <v>464</v>
      </c>
      <c r="D455" s="9" t="str">
        <f>"韩金雯"</f>
        <v>韩金雯</v>
      </c>
      <c r="E455" s="10" t="s">
        <v>423</v>
      </c>
      <c r="F455" s="8"/>
      <c r="G455" s="11"/>
      <c r="H455" s="8"/>
    </row>
    <row r="456" ht="18.75" spans="1:8">
      <c r="A456" s="8">
        <v>453</v>
      </c>
      <c r="B456" s="9" t="s">
        <v>10</v>
      </c>
      <c r="C456" s="10" t="s">
        <v>465</v>
      </c>
      <c r="D456" s="9" t="str">
        <f>"尚涛"</f>
        <v>尚涛</v>
      </c>
      <c r="E456" s="10" t="s">
        <v>423</v>
      </c>
      <c r="F456" s="8"/>
      <c r="G456" s="11"/>
      <c r="H456" s="8"/>
    </row>
    <row r="457" ht="18.75" spans="1:8">
      <c r="A457" s="8">
        <v>454</v>
      </c>
      <c r="B457" s="9" t="s">
        <v>10</v>
      </c>
      <c r="C457" s="10" t="s">
        <v>466</v>
      </c>
      <c r="D457" s="9" t="str">
        <f>"刘玉妃"</f>
        <v>刘玉妃</v>
      </c>
      <c r="E457" s="10" t="s">
        <v>423</v>
      </c>
      <c r="F457" s="8"/>
      <c r="G457" s="11"/>
      <c r="H457" s="8"/>
    </row>
    <row r="458" ht="18.75" spans="1:8">
      <c r="A458" s="8">
        <v>455</v>
      </c>
      <c r="B458" s="9" t="s">
        <v>10</v>
      </c>
      <c r="C458" s="10" t="s">
        <v>467</v>
      </c>
      <c r="D458" s="9" t="str">
        <f>"荷晶"</f>
        <v>荷晶</v>
      </c>
      <c r="E458" s="10" t="s">
        <v>423</v>
      </c>
      <c r="F458" s="8"/>
      <c r="G458" s="11"/>
      <c r="H458" s="8"/>
    </row>
    <row r="459" ht="18.75" spans="1:8">
      <c r="A459" s="8">
        <v>456</v>
      </c>
      <c r="B459" s="9" t="s">
        <v>10</v>
      </c>
      <c r="C459" s="10" t="s">
        <v>468</v>
      </c>
      <c r="D459" s="9" t="str">
        <f>"黎玉萍"</f>
        <v>黎玉萍</v>
      </c>
      <c r="E459" s="10" t="s">
        <v>423</v>
      </c>
      <c r="F459" s="8"/>
      <c r="G459" s="11"/>
      <c r="H459" s="8"/>
    </row>
    <row r="460" ht="18.75" spans="1:8">
      <c r="A460" s="8">
        <v>457</v>
      </c>
      <c r="B460" s="9" t="s">
        <v>10</v>
      </c>
      <c r="C460" s="10" t="s">
        <v>469</v>
      </c>
      <c r="D460" s="9" t="str">
        <f>"段土丹"</f>
        <v>段土丹</v>
      </c>
      <c r="E460" s="10" t="s">
        <v>423</v>
      </c>
      <c r="F460" s="8"/>
      <c r="G460" s="11"/>
      <c r="H460" s="8"/>
    </row>
    <row r="461" ht="18.75" spans="1:8">
      <c r="A461" s="8">
        <v>458</v>
      </c>
      <c r="B461" s="9" t="s">
        <v>10</v>
      </c>
      <c r="C461" s="10" t="s">
        <v>470</v>
      </c>
      <c r="D461" s="9" t="str">
        <f>"黎馨"</f>
        <v>黎馨</v>
      </c>
      <c r="E461" s="10" t="s">
        <v>423</v>
      </c>
      <c r="F461" s="8"/>
      <c r="G461" s="11"/>
      <c r="H461" s="8"/>
    </row>
    <row r="462" ht="18.75" spans="1:8">
      <c r="A462" s="8">
        <v>459</v>
      </c>
      <c r="B462" s="9" t="s">
        <v>10</v>
      </c>
      <c r="C462" s="10" t="s">
        <v>471</v>
      </c>
      <c r="D462" s="9" t="str">
        <f>"徐方华"</f>
        <v>徐方华</v>
      </c>
      <c r="E462" s="10" t="s">
        <v>423</v>
      </c>
      <c r="F462" s="8"/>
      <c r="G462" s="11"/>
      <c r="H462" s="8"/>
    </row>
    <row r="463" ht="18.75" spans="1:8">
      <c r="A463" s="8">
        <v>460</v>
      </c>
      <c r="B463" s="9" t="s">
        <v>10</v>
      </c>
      <c r="C463" s="10" t="s">
        <v>472</v>
      </c>
      <c r="D463" s="9" t="str">
        <f>"汪瑞莉"</f>
        <v>汪瑞莉</v>
      </c>
      <c r="E463" s="10" t="s">
        <v>423</v>
      </c>
      <c r="F463" s="8"/>
      <c r="G463" s="11"/>
      <c r="H463" s="8"/>
    </row>
    <row r="464" ht="18.75" spans="1:8">
      <c r="A464" s="8">
        <v>461</v>
      </c>
      <c r="B464" s="9" t="s">
        <v>10</v>
      </c>
      <c r="C464" s="10" t="s">
        <v>473</v>
      </c>
      <c r="D464" s="9" t="str">
        <f>"羊琼麟"</f>
        <v>羊琼麟</v>
      </c>
      <c r="E464" s="10" t="s">
        <v>423</v>
      </c>
      <c r="F464" s="8"/>
      <c r="G464" s="11"/>
      <c r="H464" s="8"/>
    </row>
    <row r="465" ht="18.75" spans="1:8">
      <c r="A465" s="8">
        <v>462</v>
      </c>
      <c r="B465" s="9" t="s">
        <v>10</v>
      </c>
      <c r="C465" s="10" t="s">
        <v>474</v>
      </c>
      <c r="D465" s="9" t="str">
        <f>"楼润骅"</f>
        <v>楼润骅</v>
      </c>
      <c r="E465" s="10" t="s">
        <v>423</v>
      </c>
      <c r="F465" s="8"/>
      <c r="G465" s="11"/>
      <c r="H465" s="8"/>
    </row>
    <row r="466" ht="18.75" spans="1:8">
      <c r="A466" s="8">
        <v>463</v>
      </c>
      <c r="B466" s="9" t="s">
        <v>10</v>
      </c>
      <c r="C466" s="10" t="s">
        <v>475</v>
      </c>
      <c r="D466" s="9" t="str">
        <f>"占恒欣"</f>
        <v>占恒欣</v>
      </c>
      <c r="E466" s="10" t="s">
        <v>423</v>
      </c>
      <c r="F466" s="8"/>
      <c r="G466" s="11"/>
      <c r="H466" s="8"/>
    </row>
    <row r="467" ht="18.75" spans="1:8">
      <c r="A467" s="8">
        <v>464</v>
      </c>
      <c r="B467" s="9" t="s">
        <v>10</v>
      </c>
      <c r="C467" s="10" t="s">
        <v>476</v>
      </c>
      <c r="D467" s="9" t="str">
        <f>"李蕊"</f>
        <v>李蕊</v>
      </c>
      <c r="E467" s="10" t="s">
        <v>423</v>
      </c>
      <c r="F467" s="8"/>
      <c r="G467" s="11"/>
      <c r="H467" s="8"/>
    </row>
    <row r="468" ht="18.75" spans="1:8">
      <c r="A468" s="8">
        <v>465</v>
      </c>
      <c r="B468" s="9" t="s">
        <v>10</v>
      </c>
      <c r="C468" s="10" t="s">
        <v>477</v>
      </c>
      <c r="D468" s="9" t="str">
        <f>"林青"</f>
        <v>林青</v>
      </c>
      <c r="E468" s="10" t="s">
        <v>423</v>
      </c>
      <c r="F468" s="8"/>
      <c r="G468" s="11"/>
      <c r="H468" s="8"/>
    </row>
    <row r="469" ht="18.75" spans="1:8">
      <c r="A469" s="8">
        <v>466</v>
      </c>
      <c r="B469" s="9" t="s">
        <v>10</v>
      </c>
      <c r="C469" s="10" t="s">
        <v>478</v>
      </c>
      <c r="D469" s="9" t="str">
        <f>"黄莉"</f>
        <v>黄莉</v>
      </c>
      <c r="E469" s="10" t="s">
        <v>423</v>
      </c>
      <c r="F469" s="8"/>
      <c r="G469" s="11"/>
      <c r="H469" s="8"/>
    </row>
    <row r="470" ht="18.75" spans="1:8">
      <c r="A470" s="8">
        <v>467</v>
      </c>
      <c r="B470" s="9" t="s">
        <v>10</v>
      </c>
      <c r="C470" s="10" t="s">
        <v>479</v>
      </c>
      <c r="D470" s="9" t="str">
        <f>"陈玉瑛"</f>
        <v>陈玉瑛</v>
      </c>
      <c r="E470" s="10" t="s">
        <v>423</v>
      </c>
      <c r="F470" s="8"/>
      <c r="G470" s="11"/>
      <c r="H470" s="8"/>
    </row>
    <row r="471" ht="18.75" spans="1:8">
      <c r="A471" s="8">
        <v>468</v>
      </c>
      <c r="B471" s="9" t="s">
        <v>10</v>
      </c>
      <c r="C471" s="10" t="s">
        <v>480</v>
      </c>
      <c r="D471" s="9" t="str">
        <f>"党孟双"</f>
        <v>党孟双</v>
      </c>
      <c r="E471" s="10" t="s">
        <v>423</v>
      </c>
      <c r="F471" s="8"/>
      <c r="G471" s="11"/>
      <c r="H471" s="8"/>
    </row>
    <row r="472" ht="18.75" spans="1:8">
      <c r="A472" s="8">
        <v>469</v>
      </c>
      <c r="B472" s="9" t="s">
        <v>10</v>
      </c>
      <c r="C472" s="10" t="s">
        <v>481</v>
      </c>
      <c r="D472" s="9" t="str">
        <f>"祁惠"</f>
        <v>祁惠</v>
      </c>
      <c r="E472" s="10" t="s">
        <v>423</v>
      </c>
      <c r="F472" s="8"/>
      <c r="G472" s="11"/>
      <c r="H472" s="8"/>
    </row>
    <row r="473" ht="18.75" spans="1:8">
      <c r="A473" s="8">
        <v>470</v>
      </c>
      <c r="B473" s="9" t="s">
        <v>10</v>
      </c>
      <c r="C473" s="10" t="s">
        <v>482</v>
      </c>
      <c r="D473" s="9" t="str">
        <f>"夏日在"</f>
        <v>夏日在</v>
      </c>
      <c r="E473" s="10" t="s">
        <v>423</v>
      </c>
      <c r="F473" s="8"/>
      <c r="G473" s="11"/>
      <c r="H473" s="8"/>
    </row>
    <row r="474" ht="18.75" spans="1:8">
      <c r="A474" s="8">
        <v>471</v>
      </c>
      <c r="B474" s="9" t="s">
        <v>10</v>
      </c>
      <c r="C474" s="10" t="s">
        <v>483</v>
      </c>
      <c r="D474" s="9" t="str">
        <f>"李小龙"</f>
        <v>李小龙</v>
      </c>
      <c r="E474" s="10" t="s">
        <v>423</v>
      </c>
      <c r="F474" s="8"/>
      <c r="G474" s="11"/>
      <c r="H474" s="8"/>
    </row>
    <row r="475" ht="18.75" spans="1:8">
      <c r="A475" s="8">
        <v>472</v>
      </c>
      <c r="B475" s="9" t="s">
        <v>10</v>
      </c>
      <c r="C475" s="10" t="s">
        <v>484</v>
      </c>
      <c r="D475" s="9" t="str">
        <f>"彭星宇"</f>
        <v>彭星宇</v>
      </c>
      <c r="E475" s="10" t="s">
        <v>423</v>
      </c>
      <c r="F475" s="8"/>
      <c r="G475" s="11"/>
      <c r="H475" s="8"/>
    </row>
    <row r="476" ht="18.75" spans="1:8">
      <c r="A476" s="8">
        <v>473</v>
      </c>
      <c r="B476" s="9" t="s">
        <v>10</v>
      </c>
      <c r="C476" s="10" t="s">
        <v>485</v>
      </c>
      <c r="D476" s="9" t="str">
        <f>"卓泽宇"</f>
        <v>卓泽宇</v>
      </c>
      <c r="E476" s="10" t="s">
        <v>423</v>
      </c>
      <c r="F476" s="8"/>
      <c r="G476" s="11"/>
      <c r="H476" s="8"/>
    </row>
    <row r="477" ht="18.75" spans="1:8">
      <c r="A477" s="8">
        <v>474</v>
      </c>
      <c r="B477" s="9" t="s">
        <v>10</v>
      </c>
      <c r="C477" s="10" t="s">
        <v>486</v>
      </c>
      <c r="D477" s="9" t="str">
        <f>"程凤"</f>
        <v>程凤</v>
      </c>
      <c r="E477" s="10" t="s">
        <v>423</v>
      </c>
      <c r="F477" s="8"/>
      <c r="G477" s="11"/>
      <c r="H477" s="8"/>
    </row>
    <row r="478" ht="18.75" spans="1:8">
      <c r="A478" s="8">
        <v>475</v>
      </c>
      <c r="B478" s="9" t="s">
        <v>10</v>
      </c>
      <c r="C478" s="10" t="s">
        <v>487</v>
      </c>
      <c r="D478" s="9" t="str">
        <f>"庞李薇"</f>
        <v>庞李薇</v>
      </c>
      <c r="E478" s="10" t="s">
        <v>423</v>
      </c>
      <c r="F478" s="8"/>
      <c r="G478" s="11"/>
      <c r="H478" s="8"/>
    </row>
    <row r="479" ht="18.75" spans="1:8">
      <c r="A479" s="8">
        <v>476</v>
      </c>
      <c r="B479" s="9" t="s">
        <v>10</v>
      </c>
      <c r="C479" s="10" t="s">
        <v>488</v>
      </c>
      <c r="D479" s="9" t="str">
        <f>"陈洁苹"</f>
        <v>陈洁苹</v>
      </c>
      <c r="E479" s="10" t="s">
        <v>423</v>
      </c>
      <c r="F479" s="8"/>
      <c r="G479" s="11"/>
      <c r="H479" s="8"/>
    </row>
    <row r="480" ht="18.75" spans="1:8">
      <c r="A480" s="8">
        <v>477</v>
      </c>
      <c r="B480" s="9" t="s">
        <v>10</v>
      </c>
      <c r="C480" s="10" t="s">
        <v>489</v>
      </c>
      <c r="D480" s="9" t="str">
        <f>"陈冬莹"</f>
        <v>陈冬莹</v>
      </c>
      <c r="E480" s="10" t="s">
        <v>423</v>
      </c>
      <c r="F480" s="8"/>
      <c r="G480" s="11"/>
      <c r="H480" s="8"/>
    </row>
    <row r="481" ht="18.75" spans="1:8">
      <c r="A481" s="8">
        <v>478</v>
      </c>
      <c r="B481" s="9" t="s">
        <v>10</v>
      </c>
      <c r="C481" s="10" t="s">
        <v>490</v>
      </c>
      <c r="D481" s="9" t="str">
        <f>"曾羽"</f>
        <v>曾羽</v>
      </c>
      <c r="E481" s="10" t="s">
        <v>423</v>
      </c>
      <c r="F481" s="8"/>
      <c r="G481" s="11"/>
      <c r="H481" s="8"/>
    </row>
    <row r="482" ht="18.75" spans="1:8">
      <c r="A482" s="8">
        <v>479</v>
      </c>
      <c r="B482" s="9" t="s">
        <v>10</v>
      </c>
      <c r="C482" s="10" t="s">
        <v>491</v>
      </c>
      <c r="D482" s="9" t="str">
        <f>"唐振强"</f>
        <v>唐振强</v>
      </c>
      <c r="E482" s="10" t="s">
        <v>423</v>
      </c>
      <c r="F482" s="8"/>
      <c r="G482" s="11"/>
      <c r="H482" s="8"/>
    </row>
    <row r="483" ht="18.75" spans="1:8">
      <c r="A483" s="8">
        <v>480</v>
      </c>
      <c r="B483" s="9" t="s">
        <v>10</v>
      </c>
      <c r="C483" s="10" t="s">
        <v>492</v>
      </c>
      <c r="D483" s="9" t="str">
        <f>"王蕾"</f>
        <v>王蕾</v>
      </c>
      <c r="E483" s="10" t="s">
        <v>423</v>
      </c>
      <c r="F483" s="8"/>
      <c r="G483" s="11"/>
      <c r="H483" s="8"/>
    </row>
    <row r="484" ht="18.75" spans="1:8">
      <c r="A484" s="8">
        <v>481</v>
      </c>
      <c r="B484" s="9" t="s">
        <v>10</v>
      </c>
      <c r="C484" s="10" t="s">
        <v>493</v>
      </c>
      <c r="D484" s="9" t="str">
        <f>"卢璇"</f>
        <v>卢璇</v>
      </c>
      <c r="E484" s="10" t="s">
        <v>423</v>
      </c>
      <c r="F484" s="8"/>
      <c r="G484" s="11"/>
      <c r="H484" s="8"/>
    </row>
    <row r="485" ht="18.75" spans="1:8">
      <c r="A485" s="8">
        <v>482</v>
      </c>
      <c r="B485" s="9" t="s">
        <v>10</v>
      </c>
      <c r="C485" s="10" t="s">
        <v>494</v>
      </c>
      <c r="D485" s="9" t="str">
        <f>"张玳娇"</f>
        <v>张玳娇</v>
      </c>
      <c r="E485" s="10" t="s">
        <v>423</v>
      </c>
      <c r="F485" s="8"/>
      <c r="G485" s="11"/>
      <c r="H485" s="8"/>
    </row>
    <row r="486" ht="18.75" spans="1:8">
      <c r="A486" s="8">
        <v>483</v>
      </c>
      <c r="B486" s="9" t="s">
        <v>10</v>
      </c>
      <c r="C486" s="10" t="s">
        <v>495</v>
      </c>
      <c r="D486" s="9" t="str">
        <f>"秦明蓉"</f>
        <v>秦明蓉</v>
      </c>
      <c r="E486" s="10" t="s">
        <v>423</v>
      </c>
      <c r="F486" s="8"/>
      <c r="G486" s="11"/>
      <c r="H486" s="8"/>
    </row>
    <row r="487" ht="18.75" spans="1:8">
      <c r="A487" s="8">
        <v>484</v>
      </c>
      <c r="B487" s="9" t="s">
        <v>10</v>
      </c>
      <c r="C487" s="10" t="s">
        <v>496</v>
      </c>
      <c r="D487" s="9" t="str">
        <f>"林芳导"</f>
        <v>林芳导</v>
      </c>
      <c r="E487" s="10" t="s">
        <v>423</v>
      </c>
      <c r="F487" s="8"/>
      <c r="G487" s="11"/>
      <c r="H487" s="8"/>
    </row>
    <row r="488" ht="18.75" spans="1:8">
      <c r="A488" s="8">
        <v>485</v>
      </c>
      <c r="B488" s="9" t="s">
        <v>10</v>
      </c>
      <c r="C488" s="10" t="s">
        <v>497</v>
      </c>
      <c r="D488" s="9" t="str">
        <f>"刘思岩"</f>
        <v>刘思岩</v>
      </c>
      <c r="E488" s="10" t="s">
        <v>423</v>
      </c>
      <c r="F488" s="8"/>
      <c r="G488" s="11"/>
      <c r="H488" s="8"/>
    </row>
    <row r="489" ht="18.75" spans="1:8">
      <c r="A489" s="8">
        <v>486</v>
      </c>
      <c r="B489" s="9" t="s">
        <v>10</v>
      </c>
      <c r="C489" s="10" t="s">
        <v>498</v>
      </c>
      <c r="D489" s="9" t="str">
        <f>"王一然"</f>
        <v>王一然</v>
      </c>
      <c r="E489" s="10" t="s">
        <v>423</v>
      </c>
      <c r="F489" s="8"/>
      <c r="G489" s="11"/>
      <c r="H489" s="8"/>
    </row>
    <row r="490" ht="18.75" spans="1:8">
      <c r="A490" s="8">
        <v>487</v>
      </c>
      <c r="B490" s="9" t="s">
        <v>10</v>
      </c>
      <c r="C490" s="10" t="s">
        <v>499</v>
      </c>
      <c r="D490" s="9" t="str">
        <f>"林道萍"</f>
        <v>林道萍</v>
      </c>
      <c r="E490" s="10" t="s">
        <v>423</v>
      </c>
      <c r="F490" s="8"/>
      <c r="G490" s="11"/>
      <c r="H490" s="8"/>
    </row>
    <row r="491" ht="18.75" spans="1:8">
      <c r="A491" s="8">
        <v>488</v>
      </c>
      <c r="B491" s="9" t="s">
        <v>10</v>
      </c>
      <c r="C491" s="10" t="s">
        <v>500</v>
      </c>
      <c r="D491" s="9" t="str">
        <f>"魏文淇"</f>
        <v>魏文淇</v>
      </c>
      <c r="E491" s="10" t="s">
        <v>423</v>
      </c>
      <c r="F491" s="8"/>
      <c r="G491" s="11"/>
      <c r="H491" s="8"/>
    </row>
    <row r="492" ht="18.75" spans="1:8">
      <c r="A492" s="8">
        <v>489</v>
      </c>
      <c r="B492" s="9" t="s">
        <v>10</v>
      </c>
      <c r="C492" s="10" t="s">
        <v>501</v>
      </c>
      <c r="D492" s="9" t="str">
        <f>"符苗苗"</f>
        <v>符苗苗</v>
      </c>
      <c r="E492" s="10" t="s">
        <v>423</v>
      </c>
      <c r="F492" s="8"/>
      <c r="G492" s="11"/>
      <c r="H492" s="8"/>
    </row>
    <row r="493" ht="18.75" spans="1:8">
      <c r="A493" s="8">
        <v>490</v>
      </c>
      <c r="B493" s="9" t="s">
        <v>10</v>
      </c>
      <c r="C493" s="10" t="s">
        <v>502</v>
      </c>
      <c r="D493" s="9" t="str">
        <f>"朱悦"</f>
        <v>朱悦</v>
      </c>
      <c r="E493" s="10" t="s">
        <v>423</v>
      </c>
      <c r="F493" s="8"/>
      <c r="G493" s="11"/>
      <c r="H493" s="8"/>
    </row>
    <row r="494" ht="18.75" spans="1:8">
      <c r="A494" s="8">
        <v>491</v>
      </c>
      <c r="B494" s="9" t="s">
        <v>10</v>
      </c>
      <c r="C494" s="10" t="s">
        <v>503</v>
      </c>
      <c r="D494" s="9" t="str">
        <f>"陈莹莹"</f>
        <v>陈莹莹</v>
      </c>
      <c r="E494" s="10" t="s">
        <v>423</v>
      </c>
      <c r="F494" s="8"/>
      <c r="G494" s="11"/>
      <c r="H494" s="8"/>
    </row>
    <row r="495" ht="18.75" spans="1:8">
      <c r="A495" s="8">
        <v>492</v>
      </c>
      <c r="B495" s="9" t="s">
        <v>10</v>
      </c>
      <c r="C495" s="10" t="s">
        <v>504</v>
      </c>
      <c r="D495" s="9" t="str">
        <f>"王彤"</f>
        <v>王彤</v>
      </c>
      <c r="E495" s="10" t="s">
        <v>423</v>
      </c>
      <c r="F495" s="8"/>
      <c r="G495" s="11"/>
      <c r="H495" s="8"/>
    </row>
    <row r="496" ht="18.75" spans="1:8">
      <c r="A496" s="8">
        <v>493</v>
      </c>
      <c r="B496" s="9" t="s">
        <v>10</v>
      </c>
      <c r="C496" s="10" t="s">
        <v>505</v>
      </c>
      <c r="D496" s="9" t="str">
        <f>"吕世财"</f>
        <v>吕世财</v>
      </c>
      <c r="E496" s="10" t="s">
        <v>423</v>
      </c>
      <c r="F496" s="8"/>
      <c r="G496" s="11"/>
      <c r="H496" s="8"/>
    </row>
    <row r="497" ht="18.75" spans="1:8">
      <c r="A497" s="8">
        <v>494</v>
      </c>
      <c r="B497" s="9" t="s">
        <v>10</v>
      </c>
      <c r="C497" s="10" t="s">
        <v>506</v>
      </c>
      <c r="D497" s="9" t="str">
        <f>"黄丽"</f>
        <v>黄丽</v>
      </c>
      <c r="E497" s="10" t="s">
        <v>423</v>
      </c>
      <c r="F497" s="8"/>
      <c r="G497" s="11"/>
      <c r="H497" s="8"/>
    </row>
    <row r="498" ht="18.75" spans="1:8">
      <c r="A498" s="8">
        <v>495</v>
      </c>
      <c r="B498" s="9" t="s">
        <v>10</v>
      </c>
      <c r="C498" s="10" t="s">
        <v>507</v>
      </c>
      <c r="D498" s="9" t="str">
        <f>"王丽蕊"</f>
        <v>王丽蕊</v>
      </c>
      <c r="E498" s="10" t="s">
        <v>423</v>
      </c>
      <c r="F498" s="8"/>
      <c r="G498" s="11"/>
      <c r="H498" s="8"/>
    </row>
    <row r="499" ht="18.75" spans="1:8">
      <c r="A499" s="8">
        <v>496</v>
      </c>
      <c r="B499" s="9" t="s">
        <v>10</v>
      </c>
      <c r="C499" s="10" t="s">
        <v>508</v>
      </c>
      <c r="D499" s="9" t="str">
        <f>"陈琪"</f>
        <v>陈琪</v>
      </c>
      <c r="E499" s="10" t="s">
        <v>423</v>
      </c>
      <c r="F499" s="8"/>
      <c r="G499" s="11"/>
      <c r="H499" s="8"/>
    </row>
    <row r="500" ht="18.75" spans="1:8">
      <c r="A500" s="8">
        <v>497</v>
      </c>
      <c r="B500" s="9" t="s">
        <v>10</v>
      </c>
      <c r="C500" s="10" t="s">
        <v>509</v>
      </c>
      <c r="D500" s="9" t="str">
        <f>"付炅"</f>
        <v>付炅</v>
      </c>
      <c r="E500" s="10" t="s">
        <v>423</v>
      </c>
      <c r="F500" s="8"/>
      <c r="G500" s="11"/>
      <c r="H500" s="8"/>
    </row>
    <row r="501" ht="18.75" spans="1:8">
      <c r="A501" s="8">
        <v>498</v>
      </c>
      <c r="B501" s="9" t="s">
        <v>10</v>
      </c>
      <c r="C501" s="10" t="s">
        <v>510</v>
      </c>
      <c r="D501" s="9" t="str">
        <f>"许紫昕"</f>
        <v>许紫昕</v>
      </c>
      <c r="E501" s="10" t="s">
        <v>423</v>
      </c>
      <c r="F501" s="8"/>
      <c r="G501" s="11"/>
      <c r="H501" s="8"/>
    </row>
    <row r="502" ht="18.75" spans="1:8">
      <c r="A502" s="8">
        <v>499</v>
      </c>
      <c r="B502" s="9" t="s">
        <v>10</v>
      </c>
      <c r="C502" s="10" t="s">
        <v>511</v>
      </c>
      <c r="D502" s="9" t="str">
        <f>"李神香"</f>
        <v>李神香</v>
      </c>
      <c r="E502" s="10" t="s">
        <v>423</v>
      </c>
      <c r="F502" s="8"/>
      <c r="G502" s="11"/>
      <c r="H502" s="8"/>
    </row>
    <row r="503" ht="18.75" spans="1:8">
      <c r="A503" s="8">
        <v>500</v>
      </c>
      <c r="B503" s="9" t="s">
        <v>10</v>
      </c>
      <c r="C503" s="10" t="s">
        <v>512</v>
      </c>
      <c r="D503" s="9" t="str">
        <f>"文伊"</f>
        <v>文伊</v>
      </c>
      <c r="E503" s="10" t="s">
        <v>423</v>
      </c>
      <c r="F503" s="8"/>
      <c r="G503" s="11"/>
      <c r="H503" s="8"/>
    </row>
    <row r="504" ht="18.75" spans="1:8">
      <c r="A504" s="8">
        <v>501</v>
      </c>
      <c r="B504" s="9" t="s">
        <v>10</v>
      </c>
      <c r="C504" s="10" t="s">
        <v>513</v>
      </c>
      <c r="D504" s="9" t="str">
        <f>"符丽金"</f>
        <v>符丽金</v>
      </c>
      <c r="E504" s="10" t="s">
        <v>423</v>
      </c>
      <c r="F504" s="8"/>
      <c r="G504" s="11"/>
      <c r="H504" s="8"/>
    </row>
    <row r="505" ht="18.75" spans="1:8">
      <c r="A505" s="8">
        <v>502</v>
      </c>
      <c r="B505" s="9" t="s">
        <v>10</v>
      </c>
      <c r="C505" s="10" t="s">
        <v>514</v>
      </c>
      <c r="D505" s="9" t="str">
        <f>"张友妹"</f>
        <v>张友妹</v>
      </c>
      <c r="E505" s="10" t="s">
        <v>423</v>
      </c>
      <c r="F505" s="8"/>
      <c r="G505" s="11"/>
      <c r="H505" s="8"/>
    </row>
    <row r="506" ht="18.75" spans="1:8">
      <c r="A506" s="8">
        <v>503</v>
      </c>
      <c r="B506" s="9" t="s">
        <v>10</v>
      </c>
      <c r="C506" s="10" t="s">
        <v>515</v>
      </c>
      <c r="D506" s="9" t="str">
        <f>"吴巧止"</f>
        <v>吴巧止</v>
      </c>
      <c r="E506" s="10" t="s">
        <v>423</v>
      </c>
      <c r="F506" s="8"/>
      <c r="G506" s="11"/>
      <c r="H506" s="8"/>
    </row>
    <row r="507" ht="18.75" spans="1:8">
      <c r="A507" s="8">
        <v>504</v>
      </c>
      <c r="B507" s="9" t="s">
        <v>10</v>
      </c>
      <c r="C507" s="10" t="s">
        <v>516</v>
      </c>
      <c r="D507" s="9" t="str">
        <f>"周齐"</f>
        <v>周齐</v>
      </c>
      <c r="E507" s="10" t="s">
        <v>423</v>
      </c>
      <c r="F507" s="8"/>
      <c r="G507" s="11"/>
      <c r="H507" s="8"/>
    </row>
    <row r="508" ht="18.75" spans="1:8">
      <c r="A508" s="8">
        <v>505</v>
      </c>
      <c r="B508" s="9" t="s">
        <v>10</v>
      </c>
      <c r="C508" s="10" t="s">
        <v>517</v>
      </c>
      <c r="D508" s="9" t="str">
        <f>"杨霞"</f>
        <v>杨霞</v>
      </c>
      <c r="E508" s="10" t="s">
        <v>423</v>
      </c>
      <c r="F508" s="8"/>
      <c r="G508" s="11"/>
      <c r="H508" s="8"/>
    </row>
    <row r="509" ht="18.75" spans="1:8">
      <c r="A509" s="8">
        <v>506</v>
      </c>
      <c r="B509" s="9" t="s">
        <v>10</v>
      </c>
      <c r="C509" s="10" t="s">
        <v>518</v>
      </c>
      <c r="D509" s="9" t="str">
        <f>"王琼瑶"</f>
        <v>王琼瑶</v>
      </c>
      <c r="E509" s="10" t="s">
        <v>423</v>
      </c>
      <c r="F509" s="8"/>
      <c r="G509" s="11"/>
      <c r="H509" s="8"/>
    </row>
    <row r="510" ht="18.75" spans="1:8">
      <c r="A510" s="8">
        <v>507</v>
      </c>
      <c r="B510" s="9" t="s">
        <v>10</v>
      </c>
      <c r="C510" s="10" t="s">
        <v>519</v>
      </c>
      <c r="D510" s="9" t="str">
        <f>"符祥旭"</f>
        <v>符祥旭</v>
      </c>
      <c r="E510" s="10" t="s">
        <v>423</v>
      </c>
      <c r="F510" s="8"/>
      <c r="G510" s="11"/>
      <c r="H510" s="8"/>
    </row>
    <row r="511" ht="18.75" spans="1:8">
      <c r="A511" s="8">
        <v>508</v>
      </c>
      <c r="B511" s="9" t="s">
        <v>10</v>
      </c>
      <c r="C511" s="10" t="s">
        <v>520</v>
      </c>
      <c r="D511" s="9" t="str">
        <f>"包慧文"</f>
        <v>包慧文</v>
      </c>
      <c r="E511" s="10" t="s">
        <v>423</v>
      </c>
      <c r="F511" s="8"/>
      <c r="G511" s="11"/>
      <c r="H511" s="8"/>
    </row>
    <row r="512" ht="18.75" spans="1:8">
      <c r="A512" s="8">
        <v>509</v>
      </c>
      <c r="B512" s="9" t="s">
        <v>10</v>
      </c>
      <c r="C512" s="10" t="s">
        <v>521</v>
      </c>
      <c r="D512" s="9" t="str">
        <f>"秦琪"</f>
        <v>秦琪</v>
      </c>
      <c r="E512" s="10" t="s">
        <v>423</v>
      </c>
      <c r="F512" s="8"/>
      <c r="G512" s="11"/>
      <c r="H512" s="8"/>
    </row>
    <row r="513" ht="18.75" spans="1:8">
      <c r="A513" s="8">
        <v>510</v>
      </c>
      <c r="B513" s="9" t="s">
        <v>10</v>
      </c>
      <c r="C513" s="10" t="s">
        <v>522</v>
      </c>
      <c r="D513" s="9" t="str">
        <f>"郭木花"</f>
        <v>郭木花</v>
      </c>
      <c r="E513" s="10" t="s">
        <v>423</v>
      </c>
      <c r="F513" s="8"/>
      <c r="G513" s="11"/>
      <c r="H513" s="8"/>
    </row>
    <row r="514" ht="18.75" spans="1:8">
      <c r="A514" s="8">
        <v>511</v>
      </c>
      <c r="B514" s="9" t="s">
        <v>10</v>
      </c>
      <c r="C514" s="10" t="s">
        <v>523</v>
      </c>
      <c r="D514" s="9" t="str">
        <f>"苏海琳"</f>
        <v>苏海琳</v>
      </c>
      <c r="E514" s="10" t="s">
        <v>423</v>
      </c>
      <c r="F514" s="8"/>
      <c r="G514" s="11"/>
      <c r="H514" s="8"/>
    </row>
    <row r="515" ht="18.75" spans="1:8">
      <c r="A515" s="8">
        <v>512</v>
      </c>
      <c r="B515" s="9" t="s">
        <v>10</v>
      </c>
      <c r="C515" s="10" t="s">
        <v>524</v>
      </c>
      <c r="D515" s="9" t="str">
        <f>"吴静"</f>
        <v>吴静</v>
      </c>
      <c r="E515" s="10" t="s">
        <v>423</v>
      </c>
      <c r="F515" s="8"/>
      <c r="G515" s="11"/>
      <c r="H515" s="8"/>
    </row>
    <row r="516" ht="18.75" spans="1:8">
      <c r="A516" s="8">
        <v>513</v>
      </c>
      <c r="B516" s="9" t="s">
        <v>10</v>
      </c>
      <c r="C516" s="10" t="s">
        <v>525</v>
      </c>
      <c r="D516" s="9" t="str">
        <f>"符有微"</f>
        <v>符有微</v>
      </c>
      <c r="E516" s="10" t="s">
        <v>423</v>
      </c>
      <c r="F516" s="8"/>
      <c r="G516" s="11"/>
      <c r="H516" s="8"/>
    </row>
    <row r="517" ht="18.75" spans="1:8">
      <c r="A517" s="8">
        <v>514</v>
      </c>
      <c r="B517" s="9" t="s">
        <v>10</v>
      </c>
      <c r="C517" s="10" t="s">
        <v>526</v>
      </c>
      <c r="D517" s="9" t="str">
        <f>"王如冰"</f>
        <v>王如冰</v>
      </c>
      <c r="E517" s="10" t="s">
        <v>423</v>
      </c>
      <c r="F517" s="8"/>
      <c r="G517" s="11"/>
      <c r="H517" s="8"/>
    </row>
    <row r="518" ht="18.75" spans="1:8">
      <c r="A518" s="8">
        <v>515</v>
      </c>
      <c r="B518" s="9" t="s">
        <v>10</v>
      </c>
      <c r="C518" s="10" t="s">
        <v>527</v>
      </c>
      <c r="D518" s="9" t="str">
        <f>"冯启瑜"</f>
        <v>冯启瑜</v>
      </c>
      <c r="E518" s="10" t="s">
        <v>423</v>
      </c>
      <c r="F518" s="8"/>
      <c r="G518" s="11"/>
      <c r="H518" s="8"/>
    </row>
    <row r="519" ht="18.75" spans="1:8">
      <c r="A519" s="8">
        <v>516</v>
      </c>
      <c r="B519" s="9" t="s">
        <v>10</v>
      </c>
      <c r="C519" s="10" t="s">
        <v>528</v>
      </c>
      <c r="D519" s="9" t="str">
        <f>"文周雪"</f>
        <v>文周雪</v>
      </c>
      <c r="E519" s="10" t="s">
        <v>423</v>
      </c>
      <c r="F519" s="8"/>
      <c r="G519" s="11"/>
      <c r="H519" s="8"/>
    </row>
    <row r="520" ht="18.75" spans="1:8">
      <c r="A520" s="8">
        <v>517</v>
      </c>
      <c r="B520" s="9" t="s">
        <v>10</v>
      </c>
      <c r="C520" s="10" t="s">
        <v>529</v>
      </c>
      <c r="D520" s="9" t="str">
        <f>"黄琼群"</f>
        <v>黄琼群</v>
      </c>
      <c r="E520" s="10" t="s">
        <v>423</v>
      </c>
      <c r="F520" s="8"/>
      <c r="G520" s="11"/>
      <c r="H520" s="8"/>
    </row>
    <row r="521" ht="18.75" spans="1:8">
      <c r="A521" s="8">
        <v>518</v>
      </c>
      <c r="B521" s="9" t="s">
        <v>10</v>
      </c>
      <c r="C521" s="10" t="s">
        <v>530</v>
      </c>
      <c r="D521" s="9" t="str">
        <f>"李壮玉"</f>
        <v>李壮玉</v>
      </c>
      <c r="E521" s="10" t="s">
        <v>423</v>
      </c>
      <c r="F521" s="8"/>
      <c r="G521" s="11"/>
      <c r="H521" s="8"/>
    </row>
    <row r="522" ht="18.75" spans="1:8">
      <c r="A522" s="8">
        <v>519</v>
      </c>
      <c r="B522" s="9" t="s">
        <v>10</v>
      </c>
      <c r="C522" s="10" t="s">
        <v>531</v>
      </c>
      <c r="D522" s="9" t="str">
        <f>"黄日康"</f>
        <v>黄日康</v>
      </c>
      <c r="E522" s="10" t="s">
        <v>423</v>
      </c>
      <c r="F522" s="8"/>
      <c r="G522" s="11"/>
      <c r="H522" s="8"/>
    </row>
    <row r="523" ht="18.75" spans="1:8">
      <c r="A523" s="8">
        <v>520</v>
      </c>
      <c r="B523" s="9" t="s">
        <v>10</v>
      </c>
      <c r="C523" s="10" t="s">
        <v>532</v>
      </c>
      <c r="D523" s="9" t="str">
        <f>"陈婷婷"</f>
        <v>陈婷婷</v>
      </c>
      <c r="E523" s="10" t="s">
        <v>423</v>
      </c>
      <c r="F523" s="8"/>
      <c r="G523" s="11"/>
      <c r="H523" s="8"/>
    </row>
    <row r="524" ht="18.75" spans="1:8">
      <c r="A524" s="8">
        <v>521</v>
      </c>
      <c r="B524" s="9" t="s">
        <v>10</v>
      </c>
      <c r="C524" s="10" t="s">
        <v>533</v>
      </c>
      <c r="D524" s="9" t="str">
        <f>"占朝霞"</f>
        <v>占朝霞</v>
      </c>
      <c r="E524" s="10" t="s">
        <v>423</v>
      </c>
      <c r="F524" s="8"/>
      <c r="G524" s="11"/>
      <c r="H524" s="8"/>
    </row>
    <row r="525" ht="18.75" spans="1:8">
      <c r="A525" s="8">
        <v>522</v>
      </c>
      <c r="B525" s="9" t="s">
        <v>10</v>
      </c>
      <c r="C525" s="10" t="s">
        <v>534</v>
      </c>
      <c r="D525" s="9" t="str">
        <f>"林境鸿"</f>
        <v>林境鸿</v>
      </c>
      <c r="E525" s="10" t="s">
        <v>423</v>
      </c>
      <c r="F525" s="8"/>
      <c r="G525" s="11"/>
      <c r="H525" s="8"/>
    </row>
    <row r="526" ht="18.75" spans="1:8">
      <c r="A526" s="8">
        <v>523</v>
      </c>
      <c r="B526" s="9" t="s">
        <v>10</v>
      </c>
      <c r="C526" s="10" t="s">
        <v>535</v>
      </c>
      <c r="D526" s="9" t="str">
        <f>"郭丽艳"</f>
        <v>郭丽艳</v>
      </c>
      <c r="E526" s="10" t="s">
        <v>423</v>
      </c>
      <c r="F526" s="8"/>
      <c r="G526" s="11"/>
      <c r="H526" s="8"/>
    </row>
    <row r="527" ht="18.75" spans="1:8">
      <c r="A527" s="8">
        <v>524</v>
      </c>
      <c r="B527" s="9" t="s">
        <v>10</v>
      </c>
      <c r="C527" s="10" t="s">
        <v>536</v>
      </c>
      <c r="D527" s="9" t="str">
        <f>"刘恒志"</f>
        <v>刘恒志</v>
      </c>
      <c r="E527" s="10" t="s">
        <v>423</v>
      </c>
      <c r="F527" s="8"/>
      <c r="G527" s="11"/>
      <c r="H527" s="8"/>
    </row>
    <row r="528" ht="18.75" spans="1:8">
      <c r="A528" s="8">
        <v>525</v>
      </c>
      <c r="B528" s="9" t="s">
        <v>10</v>
      </c>
      <c r="C528" s="10" t="s">
        <v>537</v>
      </c>
      <c r="D528" s="9" t="str">
        <f>"黎以煌"</f>
        <v>黎以煌</v>
      </c>
      <c r="E528" s="10" t="s">
        <v>423</v>
      </c>
      <c r="F528" s="8"/>
      <c r="G528" s="11"/>
      <c r="H528" s="8"/>
    </row>
    <row r="529" ht="18.75" spans="1:8">
      <c r="A529" s="8">
        <v>526</v>
      </c>
      <c r="B529" s="9" t="s">
        <v>10</v>
      </c>
      <c r="C529" s="10" t="s">
        <v>538</v>
      </c>
      <c r="D529" s="9" t="str">
        <f>"周有坤"</f>
        <v>周有坤</v>
      </c>
      <c r="E529" s="10" t="s">
        <v>423</v>
      </c>
      <c r="F529" s="8"/>
      <c r="G529" s="11"/>
      <c r="H529" s="8"/>
    </row>
    <row r="530" ht="18.75" spans="1:8">
      <c r="A530" s="8">
        <v>527</v>
      </c>
      <c r="B530" s="9" t="s">
        <v>10</v>
      </c>
      <c r="C530" s="10" t="s">
        <v>539</v>
      </c>
      <c r="D530" s="9" t="str">
        <f>"王颜"</f>
        <v>王颜</v>
      </c>
      <c r="E530" s="10" t="s">
        <v>423</v>
      </c>
      <c r="F530" s="8"/>
      <c r="G530" s="11"/>
      <c r="H530" s="8"/>
    </row>
    <row r="531" ht="18.75" spans="1:8">
      <c r="A531" s="8">
        <v>528</v>
      </c>
      <c r="B531" s="9" t="s">
        <v>10</v>
      </c>
      <c r="C531" s="10" t="s">
        <v>540</v>
      </c>
      <c r="D531" s="9" t="str">
        <f>"邢婧露"</f>
        <v>邢婧露</v>
      </c>
      <c r="E531" s="10" t="s">
        <v>423</v>
      </c>
      <c r="F531" s="8"/>
      <c r="G531" s="11"/>
      <c r="H531" s="8"/>
    </row>
    <row r="532" ht="18.75" spans="1:8">
      <c r="A532" s="8">
        <v>529</v>
      </c>
      <c r="B532" s="9" t="s">
        <v>10</v>
      </c>
      <c r="C532" s="10" t="s">
        <v>541</v>
      </c>
      <c r="D532" s="9" t="str">
        <f>"叶妃"</f>
        <v>叶妃</v>
      </c>
      <c r="E532" s="10" t="s">
        <v>423</v>
      </c>
      <c r="F532" s="8"/>
      <c r="G532" s="11"/>
      <c r="H532" s="8"/>
    </row>
    <row r="533" ht="18.75" spans="1:8">
      <c r="A533" s="8">
        <v>530</v>
      </c>
      <c r="B533" s="9" t="s">
        <v>10</v>
      </c>
      <c r="C533" s="10" t="s">
        <v>542</v>
      </c>
      <c r="D533" s="9" t="str">
        <f>"陈桂梅"</f>
        <v>陈桂梅</v>
      </c>
      <c r="E533" s="10" t="s">
        <v>423</v>
      </c>
      <c r="F533" s="8"/>
      <c r="G533" s="11"/>
      <c r="H533" s="8"/>
    </row>
    <row r="534" ht="18.75" spans="1:8">
      <c r="A534" s="8">
        <v>531</v>
      </c>
      <c r="B534" s="9" t="s">
        <v>10</v>
      </c>
      <c r="C534" s="10" t="s">
        <v>543</v>
      </c>
      <c r="D534" s="9" t="str">
        <f>"杨倩"</f>
        <v>杨倩</v>
      </c>
      <c r="E534" s="10" t="s">
        <v>423</v>
      </c>
      <c r="F534" s="8"/>
      <c r="G534" s="11"/>
      <c r="H534" s="8"/>
    </row>
    <row r="535" ht="18.75" spans="1:8">
      <c r="A535" s="8">
        <v>532</v>
      </c>
      <c r="B535" s="9" t="s">
        <v>10</v>
      </c>
      <c r="C535" s="10" t="s">
        <v>544</v>
      </c>
      <c r="D535" s="9" t="str">
        <f>"陈圆圆"</f>
        <v>陈圆圆</v>
      </c>
      <c r="E535" s="10" t="s">
        <v>423</v>
      </c>
      <c r="F535" s="8"/>
      <c r="G535" s="11"/>
      <c r="H535" s="8"/>
    </row>
    <row r="536" ht="18.75" spans="1:8">
      <c r="A536" s="8">
        <v>533</v>
      </c>
      <c r="B536" s="9" t="s">
        <v>10</v>
      </c>
      <c r="C536" s="10" t="s">
        <v>545</v>
      </c>
      <c r="D536" s="9" t="str">
        <f>"周晓姿"</f>
        <v>周晓姿</v>
      </c>
      <c r="E536" s="10" t="s">
        <v>423</v>
      </c>
      <c r="F536" s="8"/>
      <c r="G536" s="11"/>
      <c r="H536" s="8"/>
    </row>
    <row r="537" ht="18.75" spans="1:8">
      <c r="A537" s="8">
        <v>534</v>
      </c>
      <c r="B537" s="9" t="s">
        <v>10</v>
      </c>
      <c r="C537" s="10" t="s">
        <v>546</v>
      </c>
      <c r="D537" s="9" t="str">
        <f>"钟国权"</f>
        <v>钟国权</v>
      </c>
      <c r="E537" s="10" t="s">
        <v>423</v>
      </c>
      <c r="F537" s="8"/>
      <c r="G537" s="11"/>
      <c r="H537" s="8"/>
    </row>
    <row r="538" ht="18.75" spans="1:8">
      <c r="A538" s="8">
        <v>535</v>
      </c>
      <c r="B538" s="9" t="s">
        <v>10</v>
      </c>
      <c r="C538" s="10" t="s">
        <v>547</v>
      </c>
      <c r="D538" s="9" t="str">
        <f>"陈莹莹"</f>
        <v>陈莹莹</v>
      </c>
      <c r="E538" s="10" t="s">
        <v>423</v>
      </c>
      <c r="F538" s="8"/>
      <c r="G538" s="11"/>
      <c r="H538" s="8"/>
    </row>
    <row r="539" ht="18.75" spans="1:8">
      <c r="A539" s="8">
        <v>536</v>
      </c>
      <c r="B539" s="9" t="s">
        <v>10</v>
      </c>
      <c r="C539" s="10" t="s">
        <v>548</v>
      </c>
      <c r="D539" s="9" t="str">
        <f>"高鸣君"</f>
        <v>高鸣君</v>
      </c>
      <c r="E539" s="10" t="s">
        <v>423</v>
      </c>
      <c r="F539" s="8"/>
      <c r="G539" s="11"/>
      <c r="H539" s="8"/>
    </row>
    <row r="540" ht="18.75" spans="1:8">
      <c r="A540" s="8">
        <v>537</v>
      </c>
      <c r="B540" s="9" t="s">
        <v>10</v>
      </c>
      <c r="C540" s="10" t="s">
        <v>549</v>
      </c>
      <c r="D540" s="9" t="str">
        <f>"向馨"</f>
        <v>向馨</v>
      </c>
      <c r="E540" s="10" t="s">
        <v>423</v>
      </c>
      <c r="F540" s="8"/>
      <c r="G540" s="11"/>
      <c r="H540" s="8"/>
    </row>
    <row r="541" ht="18.75" spans="1:8">
      <c r="A541" s="8">
        <v>538</v>
      </c>
      <c r="B541" s="9" t="s">
        <v>10</v>
      </c>
      <c r="C541" s="10" t="s">
        <v>550</v>
      </c>
      <c r="D541" s="9" t="str">
        <f>"杨金艳"</f>
        <v>杨金艳</v>
      </c>
      <c r="E541" s="10" t="s">
        <v>423</v>
      </c>
      <c r="F541" s="8"/>
      <c r="G541" s="11"/>
      <c r="H541" s="8"/>
    </row>
    <row r="542" ht="18.75" spans="1:8">
      <c r="A542" s="8">
        <v>539</v>
      </c>
      <c r="B542" s="9" t="s">
        <v>10</v>
      </c>
      <c r="C542" s="10" t="s">
        <v>551</v>
      </c>
      <c r="D542" s="9" t="str">
        <f>"张道月"</f>
        <v>张道月</v>
      </c>
      <c r="E542" s="10" t="s">
        <v>423</v>
      </c>
      <c r="F542" s="8"/>
      <c r="G542" s="11"/>
      <c r="H542" s="8"/>
    </row>
    <row r="543" ht="18.75" spans="1:8">
      <c r="A543" s="8">
        <v>540</v>
      </c>
      <c r="B543" s="9" t="s">
        <v>10</v>
      </c>
      <c r="C543" s="10" t="s">
        <v>552</v>
      </c>
      <c r="D543" s="9" t="str">
        <f>"陈子霞"</f>
        <v>陈子霞</v>
      </c>
      <c r="E543" s="10" t="s">
        <v>423</v>
      </c>
      <c r="F543" s="8"/>
      <c r="G543" s="11"/>
      <c r="H543" s="8"/>
    </row>
    <row r="544" ht="18.75" spans="1:8">
      <c r="A544" s="8">
        <v>541</v>
      </c>
      <c r="B544" s="9" t="s">
        <v>10</v>
      </c>
      <c r="C544" s="10" t="s">
        <v>553</v>
      </c>
      <c r="D544" s="9" t="str">
        <f>"黄鹏"</f>
        <v>黄鹏</v>
      </c>
      <c r="E544" s="10" t="s">
        <v>423</v>
      </c>
      <c r="F544" s="8"/>
      <c r="G544" s="11"/>
      <c r="H544" s="8"/>
    </row>
    <row r="545" ht="18.75" spans="1:8">
      <c r="A545" s="8">
        <v>542</v>
      </c>
      <c r="B545" s="9" t="s">
        <v>10</v>
      </c>
      <c r="C545" s="10" t="s">
        <v>554</v>
      </c>
      <c r="D545" s="9" t="str">
        <f>"钟妹菲"</f>
        <v>钟妹菲</v>
      </c>
      <c r="E545" s="10" t="s">
        <v>423</v>
      </c>
      <c r="F545" s="8"/>
      <c r="G545" s="11"/>
      <c r="H545" s="8"/>
    </row>
    <row r="546" ht="18.75" spans="1:8">
      <c r="A546" s="8">
        <v>543</v>
      </c>
      <c r="B546" s="9" t="s">
        <v>10</v>
      </c>
      <c r="C546" s="10" t="s">
        <v>555</v>
      </c>
      <c r="D546" s="9" t="str">
        <f>"占达金"</f>
        <v>占达金</v>
      </c>
      <c r="E546" s="10" t="s">
        <v>423</v>
      </c>
      <c r="F546" s="8"/>
      <c r="G546" s="11"/>
      <c r="H546" s="8"/>
    </row>
    <row r="547" ht="18.75" spans="1:8">
      <c r="A547" s="8">
        <v>544</v>
      </c>
      <c r="B547" s="9" t="s">
        <v>10</v>
      </c>
      <c r="C547" s="10" t="s">
        <v>556</v>
      </c>
      <c r="D547" s="9" t="str">
        <f>"吉鸿雅"</f>
        <v>吉鸿雅</v>
      </c>
      <c r="E547" s="10" t="s">
        <v>423</v>
      </c>
      <c r="F547" s="8"/>
      <c r="G547" s="11"/>
      <c r="H547" s="8"/>
    </row>
    <row r="548" ht="18.75" spans="1:8">
      <c r="A548" s="8">
        <v>545</v>
      </c>
      <c r="B548" s="9" t="s">
        <v>10</v>
      </c>
      <c r="C548" s="10" t="s">
        <v>557</v>
      </c>
      <c r="D548" s="9" t="str">
        <f>"黄良晶"</f>
        <v>黄良晶</v>
      </c>
      <c r="E548" s="10" t="s">
        <v>423</v>
      </c>
      <c r="F548" s="8"/>
      <c r="G548" s="11"/>
      <c r="H548" s="8"/>
    </row>
    <row r="549" ht="18.75" spans="1:8">
      <c r="A549" s="8">
        <v>546</v>
      </c>
      <c r="B549" s="9" t="s">
        <v>10</v>
      </c>
      <c r="C549" s="10" t="s">
        <v>558</v>
      </c>
      <c r="D549" s="9" t="str">
        <f>"徐丽娟"</f>
        <v>徐丽娟</v>
      </c>
      <c r="E549" s="10" t="s">
        <v>423</v>
      </c>
      <c r="F549" s="8"/>
      <c r="G549" s="11"/>
      <c r="H549" s="8"/>
    </row>
    <row r="550" ht="18.75" spans="1:8">
      <c r="A550" s="8">
        <v>547</v>
      </c>
      <c r="B550" s="9" t="s">
        <v>10</v>
      </c>
      <c r="C550" s="10" t="s">
        <v>559</v>
      </c>
      <c r="D550" s="9" t="str">
        <f>"吴开丽"</f>
        <v>吴开丽</v>
      </c>
      <c r="E550" s="10" t="s">
        <v>423</v>
      </c>
      <c r="F550" s="8"/>
      <c r="G550" s="11"/>
      <c r="H550" s="8"/>
    </row>
    <row r="551" ht="18.75" spans="1:8">
      <c r="A551" s="8">
        <v>548</v>
      </c>
      <c r="B551" s="9" t="s">
        <v>10</v>
      </c>
      <c r="C551" s="10" t="s">
        <v>560</v>
      </c>
      <c r="D551" s="9" t="str">
        <f>"徐蕾"</f>
        <v>徐蕾</v>
      </c>
      <c r="E551" s="10" t="s">
        <v>423</v>
      </c>
      <c r="F551" s="8"/>
      <c r="G551" s="11"/>
      <c r="H551" s="8"/>
    </row>
    <row r="552" ht="18.75" spans="1:8">
      <c r="A552" s="8">
        <v>549</v>
      </c>
      <c r="B552" s="9" t="s">
        <v>10</v>
      </c>
      <c r="C552" s="10" t="s">
        <v>561</v>
      </c>
      <c r="D552" s="9" t="str">
        <f>"周心悦"</f>
        <v>周心悦</v>
      </c>
      <c r="E552" s="10" t="s">
        <v>423</v>
      </c>
      <c r="F552" s="8"/>
      <c r="G552" s="11"/>
      <c r="H552" s="8"/>
    </row>
    <row r="553" ht="18.75" spans="1:8">
      <c r="A553" s="8">
        <v>550</v>
      </c>
      <c r="B553" s="9" t="s">
        <v>10</v>
      </c>
      <c r="C553" s="10" t="s">
        <v>562</v>
      </c>
      <c r="D553" s="9" t="str">
        <f>"李秋燕"</f>
        <v>李秋燕</v>
      </c>
      <c r="E553" s="10" t="s">
        <v>423</v>
      </c>
      <c r="F553" s="8"/>
      <c r="G553" s="11"/>
      <c r="H553" s="8"/>
    </row>
    <row r="554" ht="18.75" spans="1:8">
      <c r="A554" s="8">
        <v>551</v>
      </c>
      <c r="B554" s="9" t="s">
        <v>10</v>
      </c>
      <c r="C554" s="10" t="s">
        <v>563</v>
      </c>
      <c r="D554" s="9" t="str">
        <f>"邢妤茵"</f>
        <v>邢妤茵</v>
      </c>
      <c r="E554" s="10" t="s">
        <v>423</v>
      </c>
      <c r="F554" s="8"/>
      <c r="G554" s="11"/>
      <c r="H554" s="8"/>
    </row>
    <row r="555" ht="18.75" spans="1:8">
      <c r="A555" s="8">
        <v>552</v>
      </c>
      <c r="B555" s="9" t="s">
        <v>10</v>
      </c>
      <c r="C555" s="10" t="s">
        <v>564</v>
      </c>
      <c r="D555" s="9" t="str">
        <f>"陈运婵"</f>
        <v>陈运婵</v>
      </c>
      <c r="E555" s="10" t="s">
        <v>423</v>
      </c>
      <c r="F555" s="8"/>
      <c r="G555" s="11"/>
      <c r="H555" s="8"/>
    </row>
    <row r="556" ht="18.75" spans="1:8">
      <c r="A556" s="8">
        <v>553</v>
      </c>
      <c r="B556" s="9" t="s">
        <v>10</v>
      </c>
      <c r="C556" s="10" t="s">
        <v>565</v>
      </c>
      <c r="D556" s="9" t="str">
        <f>"于晶琪"</f>
        <v>于晶琪</v>
      </c>
      <c r="E556" s="10" t="s">
        <v>423</v>
      </c>
      <c r="F556" s="8"/>
      <c r="G556" s="11"/>
      <c r="H556" s="8"/>
    </row>
    <row r="557" ht="18.75" spans="1:8">
      <c r="A557" s="8">
        <v>554</v>
      </c>
      <c r="B557" s="9" t="s">
        <v>10</v>
      </c>
      <c r="C557" s="10" t="s">
        <v>566</v>
      </c>
      <c r="D557" s="9" t="str">
        <f>"胡新美"</f>
        <v>胡新美</v>
      </c>
      <c r="E557" s="10" t="s">
        <v>423</v>
      </c>
      <c r="F557" s="8"/>
      <c r="G557" s="11"/>
      <c r="H557" s="8"/>
    </row>
    <row r="558" ht="18.75" spans="1:8">
      <c r="A558" s="8">
        <v>555</v>
      </c>
      <c r="B558" s="9" t="s">
        <v>10</v>
      </c>
      <c r="C558" s="10" t="s">
        <v>567</v>
      </c>
      <c r="D558" s="9" t="str">
        <f>"吴芳澳"</f>
        <v>吴芳澳</v>
      </c>
      <c r="E558" s="10" t="s">
        <v>423</v>
      </c>
      <c r="F558" s="8"/>
      <c r="G558" s="11"/>
      <c r="H558" s="8"/>
    </row>
    <row r="559" ht="18.75" spans="1:8">
      <c r="A559" s="8">
        <v>556</v>
      </c>
      <c r="B559" s="9" t="s">
        <v>10</v>
      </c>
      <c r="C559" s="10" t="s">
        <v>568</v>
      </c>
      <c r="D559" s="9" t="str">
        <f>"李卉"</f>
        <v>李卉</v>
      </c>
      <c r="E559" s="10" t="s">
        <v>423</v>
      </c>
      <c r="F559" s="8"/>
      <c r="G559" s="11"/>
      <c r="H559" s="8"/>
    </row>
    <row r="560" ht="18.75" spans="1:8">
      <c r="A560" s="8">
        <v>557</v>
      </c>
      <c r="B560" s="9" t="s">
        <v>10</v>
      </c>
      <c r="C560" s="10" t="s">
        <v>569</v>
      </c>
      <c r="D560" s="9" t="str">
        <f>"孔晨浩"</f>
        <v>孔晨浩</v>
      </c>
      <c r="E560" s="10" t="s">
        <v>423</v>
      </c>
      <c r="F560" s="8"/>
      <c r="G560" s="11"/>
      <c r="H560" s="8"/>
    </row>
    <row r="561" ht="18.75" spans="1:8">
      <c r="A561" s="8">
        <v>558</v>
      </c>
      <c r="B561" s="9" t="s">
        <v>10</v>
      </c>
      <c r="C561" s="10" t="s">
        <v>570</v>
      </c>
      <c r="D561" s="9" t="str">
        <f>"钟贵晶"</f>
        <v>钟贵晶</v>
      </c>
      <c r="E561" s="10" t="s">
        <v>423</v>
      </c>
      <c r="F561" s="8"/>
      <c r="G561" s="11"/>
      <c r="H561" s="8"/>
    </row>
    <row r="562" ht="18.75" spans="1:8">
      <c r="A562" s="8">
        <v>559</v>
      </c>
      <c r="B562" s="9" t="s">
        <v>10</v>
      </c>
      <c r="C562" s="10" t="s">
        <v>571</v>
      </c>
      <c r="D562" s="9" t="str">
        <f>"白琪"</f>
        <v>白琪</v>
      </c>
      <c r="E562" s="10" t="s">
        <v>423</v>
      </c>
      <c r="F562" s="8"/>
      <c r="G562" s="11"/>
      <c r="H562" s="8"/>
    </row>
    <row r="563" ht="18.75" spans="1:8">
      <c r="A563" s="8">
        <v>560</v>
      </c>
      <c r="B563" s="9" t="s">
        <v>10</v>
      </c>
      <c r="C563" s="10" t="s">
        <v>572</v>
      </c>
      <c r="D563" s="9" t="str">
        <f>"宁盈"</f>
        <v>宁盈</v>
      </c>
      <c r="E563" s="10" t="s">
        <v>423</v>
      </c>
      <c r="F563" s="8"/>
      <c r="G563" s="11"/>
      <c r="H563" s="8"/>
    </row>
    <row r="564" ht="18.75" spans="1:8">
      <c r="A564" s="8">
        <v>561</v>
      </c>
      <c r="B564" s="9" t="s">
        <v>10</v>
      </c>
      <c r="C564" s="10" t="s">
        <v>573</v>
      </c>
      <c r="D564" s="9" t="str">
        <f>"唐海周"</f>
        <v>唐海周</v>
      </c>
      <c r="E564" s="10" t="s">
        <v>423</v>
      </c>
      <c r="F564" s="8"/>
      <c r="G564" s="11"/>
      <c r="H564" s="8"/>
    </row>
    <row r="565" ht="18.75" spans="1:8">
      <c r="A565" s="8">
        <v>562</v>
      </c>
      <c r="B565" s="9" t="s">
        <v>10</v>
      </c>
      <c r="C565" s="10" t="s">
        <v>574</v>
      </c>
      <c r="D565" s="9" t="str">
        <f>"陈小丽"</f>
        <v>陈小丽</v>
      </c>
      <c r="E565" s="10" t="s">
        <v>423</v>
      </c>
      <c r="F565" s="8"/>
      <c r="G565" s="11"/>
      <c r="H565" s="8"/>
    </row>
    <row r="566" ht="18.75" spans="1:8">
      <c r="A566" s="8">
        <v>563</v>
      </c>
      <c r="B566" s="9" t="s">
        <v>10</v>
      </c>
      <c r="C566" s="10" t="s">
        <v>575</v>
      </c>
      <c r="D566" s="9" t="str">
        <f>"刘炎玲"</f>
        <v>刘炎玲</v>
      </c>
      <c r="E566" s="10" t="s">
        <v>423</v>
      </c>
      <c r="F566" s="8"/>
      <c r="G566" s="11"/>
      <c r="H566" s="8"/>
    </row>
    <row r="567" ht="18.75" spans="1:8">
      <c r="A567" s="8">
        <v>564</v>
      </c>
      <c r="B567" s="9" t="s">
        <v>10</v>
      </c>
      <c r="C567" s="10" t="s">
        <v>576</v>
      </c>
      <c r="D567" s="9" t="str">
        <f>"陈家心"</f>
        <v>陈家心</v>
      </c>
      <c r="E567" s="10" t="s">
        <v>423</v>
      </c>
      <c r="F567" s="8"/>
      <c r="G567" s="11"/>
      <c r="H567" s="8"/>
    </row>
    <row r="568" ht="18.75" spans="1:8">
      <c r="A568" s="8">
        <v>565</v>
      </c>
      <c r="B568" s="9" t="s">
        <v>10</v>
      </c>
      <c r="C568" s="10" t="s">
        <v>577</v>
      </c>
      <c r="D568" s="9" t="str">
        <f>"唐梦佳"</f>
        <v>唐梦佳</v>
      </c>
      <c r="E568" s="10" t="s">
        <v>423</v>
      </c>
      <c r="F568" s="8"/>
      <c r="G568" s="11"/>
      <c r="H568" s="8"/>
    </row>
    <row r="569" ht="18.75" spans="1:8">
      <c r="A569" s="8">
        <v>566</v>
      </c>
      <c r="B569" s="9" t="s">
        <v>10</v>
      </c>
      <c r="C569" s="10" t="s">
        <v>578</v>
      </c>
      <c r="D569" s="9" t="str">
        <f>"赵壮美"</f>
        <v>赵壮美</v>
      </c>
      <c r="E569" s="10" t="s">
        <v>423</v>
      </c>
      <c r="F569" s="8"/>
      <c r="G569" s="11"/>
      <c r="H569" s="8"/>
    </row>
    <row r="570" ht="18.75" spans="1:8">
      <c r="A570" s="8">
        <v>567</v>
      </c>
      <c r="B570" s="9" t="s">
        <v>10</v>
      </c>
      <c r="C570" s="10" t="s">
        <v>579</v>
      </c>
      <c r="D570" s="9" t="str">
        <f>"董祥珍"</f>
        <v>董祥珍</v>
      </c>
      <c r="E570" s="10" t="s">
        <v>423</v>
      </c>
      <c r="F570" s="8"/>
      <c r="G570" s="11"/>
      <c r="H570" s="8"/>
    </row>
    <row r="571" ht="18.75" spans="1:8">
      <c r="A571" s="8">
        <v>568</v>
      </c>
      <c r="B571" s="9" t="s">
        <v>10</v>
      </c>
      <c r="C571" s="10" t="s">
        <v>580</v>
      </c>
      <c r="D571" s="9" t="str">
        <f>"卢传倩"</f>
        <v>卢传倩</v>
      </c>
      <c r="E571" s="10" t="s">
        <v>423</v>
      </c>
      <c r="F571" s="8"/>
      <c r="G571" s="11"/>
      <c r="H571" s="8"/>
    </row>
    <row r="572" ht="18.75" spans="1:8">
      <c r="A572" s="8">
        <v>569</v>
      </c>
      <c r="B572" s="9" t="s">
        <v>10</v>
      </c>
      <c r="C572" s="10" t="s">
        <v>581</v>
      </c>
      <c r="D572" s="9" t="str">
        <f>"梁卓页"</f>
        <v>梁卓页</v>
      </c>
      <c r="E572" s="10" t="s">
        <v>423</v>
      </c>
      <c r="F572" s="8"/>
      <c r="G572" s="11"/>
      <c r="H572" s="8"/>
    </row>
    <row r="573" ht="18.75" spans="1:8">
      <c r="A573" s="8">
        <v>570</v>
      </c>
      <c r="B573" s="9" t="s">
        <v>10</v>
      </c>
      <c r="C573" s="10" t="s">
        <v>582</v>
      </c>
      <c r="D573" s="9" t="str">
        <f>"陈慧"</f>
        <v>陈慧</v>
      </c>
      <c r="E573" s="10" t="s">
        <v>423</v>
      </c>
      <c r="F573" s="8"/>
      <c r="G573" s="11"/>
      <c r="H573" s="8"/>
    </row>
    <row r="574" ht="18.75" spans="1:8">
      <c r="A574" s="8">
        <v>571</v>
      </c>
      <c r="B574" s="9" t="s">
        <v>10</v>
      </c>
      <c r="C574" s="10" t="s">
        <v>583</v>
      </c>
      <c r="D574" s="9" t="str">
        <f>"江伟"</f>
        <v>江伟</v>
      </c>
      <c r="E574" s="10" t="s">
        <v>423</v>
      </c>
      <c r="F574" s="8"/>
      <c r="G574" s="11"/>
      <c r="H574" s="8"/>
    </row>
    <row r="575" ht="18.75" spans="1:8">
      <c r="A575" s="8">
        <v>572</v>
      </c>
      <c r="B575" s="9" t="s">
        <v>10</v>
      </c>
      <c r="C575" s="10" t="s">
        <v>584</v>
      </c>
      <c r="D575" s="9" t="str">
        <f>"李淑瑾"</f>
        <v>李淑瑾</v>
      </c>
      <c r="E575" s="10" t="s">
        <v>423</v>
      </c>
      <c r="F575" s="8"/>
      <c r="G575" s="11"/>
      <c r="H575" s="8"/>
    </row>
    <row r="576" ht="18.75" spans="1:8">
      <c r="A576" s="8">
        <v>573</v>
      </c>
      <c r="B576" s="9" t="s">
        <v>10</v>
      </c>
      <c r="C576" s="10" t="s">
        <v>585</v>
      </c>
      <c r="D576" s="9" t="str">
        <f>"符芳美"</f>
        <v>符芳美</v>
      </c>
      <c r="E576" s="10" t="s">
        <v>423</v>
      </c>
      <c r="F576" s="8"/>
      <c r="G576" s="11"/>
      <c r="H576" s="8"/>
    </row>
    <row r="577" ht="18.75" spans="1:8">
      <c r="A577" s="8">
        <v>574</v>
      </c>
      <c r="B577" s="9" t="s">
        <v>10</v>
      </c>
      <c r="C577" s="10" t="s">
        <v>586</v>
      </c>
      <c r="D577" s="9" t="str">
        <f>"王蒙恩"</f>
        <v>王蒙恩</v>
      </c>
      <c r="E577" s="10" t="s">
        <v>423</v>
      </c>
      <c r="F577" s="8"/>
      <c r="G577" s="11"/>
      <c r="H577" s="8"/>
    </row>
    <row r="578" ht="18.75" spans="1:8">
      <c r="A578" s="8">
        <v>575</v>
      </c>
      <c r="B578" s="9" t="s">
        <v>10</v>
      </c>
      <c r="C578" s="10" t="s">
        <v>587</v>
      </c>
      <c r="D578" s="9" t="str">
        <f>"陈美妃"</f>
        <v>陈美妃</v>
      </c>
      <c r="E578" s="10" t="s">
        <v>423</v>
      </c>
      <c r="F578" s="8"/>
      <c r="G578" s="11"/>
      <c r="H578" s="8"/>
    </row>
    <row r="579" ht="18.75" spans="1:8">
      <c r="A579" s="8">
        <v>576</v>
      </c>
      <c r="B579" s="9" t="s">
        <v>10</v>
      </c>
      <c r="C579" s="10" t="s">
        <v>588</v>
      </c>
      <c r="D579" s="9" t="str">
        <f>"黎晶蝶"</f>
        <v>黎晶蝶</v>
      </c>
      <c r="E579" s="10" t="s">
        <v>423</v>
      </c>
      <c r="F579" s="8"/>
      <c r="G579" s="11"/>
      <c r="H579" s="8"/>
    </row>
    <row r="580" ht="18.75" spans="1:8">
      <c r="A580" s="8">
        <v>577</v>
      </c>
      <c r="B580" s="9" t="s">
        <v>10</v>
      </c>
      <c r="C580" s="10" t="s">
        <v>589</v>
      </c>
      <c r="D580" s="9" t="str">
        <f>"郎丽雅"</f>
        <v>郎丽雅</v>
      </c>
      <c r="E580" s="10" t="s">
        <v>423</v>
      </c>
      <c r="F580" s="8"/>
      <c r="G580" s="11"/>
      <c r="H580" s="8"/>
    </row>
    <row r="581" ht="18.75" spans="1:8">
      <c r="A581" s="8">
        <v>578</v>
      </c>
      <c r="B581" s="9" t="s">
        <v>10</v>
      </c>
      <c r="C581" s="10" t="s">
        <v>590</v>
      </c>
      <c r="D581" s="9" t="str">
        <f>"卢瑞康"</f>
        <v>卢瑞康</v>
      </c>
      <c r="E581" s="10" t="s">
        <v>423</v>
      </c>
      <c r="F581" s="8"/>
      <c r="G581" s="11"/>
      <c r="H581" s="8"/>
    </row>
    <row r="582" ht="18.75" spans="1:8">
      <c r="A582" s="8">
        <v>579</v>
      </c>
      <c r="B582" s="9" t="s">
        <v>10</v>
      </c>
      <c r="C582" s="10" t="s">
        <v>591</v>
      </c>
      <c r="D582" s="9" t="str">
        <f>"孙德香"</f>
        <v>孙德香</v>
      </c>
      <c r="E582" s="10" t="s">
        <v>423</v>
      </c>
      <c r="F582" s="8"/>
      <c r="G582" s="11"/>
      <c r="H582" s="8"/>
    </row>
    <row r="583" ht="18.75" spans="1:8">
      <c r="A583" s="8">
        <v>580</v>
      </c>
      <c r="B583" s="9" t="s">
        <v>10</v>
      </c>
      <c r="C583" s="10" t="s">
        <v>592</v>
      </c>
      <c r="D583" s="9" t="str">
        <f>"李琪琪"</f>
        <v>李琪琪</v>
      </c>
      <c r="E583" s="10" t="s">
        <v>423</v>
      </c>
      <c r="F583" s="8"/>
      <c r="G583" s="11"/>
      <c r="H583" s="8"/>
    </row>
    <row r="584" ht="18.75" spans="1:8">
      <c r="A584" s="8">
        <v>581</v>
      </c>
      <c r="B584" s="9" t="s">
        <v>10</v>
      </c>
      <c r="C584" s="10" t="s">
        <v>593</v>
      </c>
      <c r="D584" s="9" t="str">
        <f>"苏雅欣"</f>
        <v>苏雅欣</v>
      </c>
      <c r="E584" s="10" t="s">
        <v>423</v>
      </c>
      <c r="F584" s="8"/>
      <c r="G584" s="11"/>
      <c r="H584" s="8"/>
    </row>
    <row r="585" ht="18.75" spans="1:8">
      <c r="A585" s="8">
        <v>582</v>
      </c>
      <c r="B585" s="9" t="s">
        <v>10</v>
      </c>
      <c r="C585" s="10" t="s">
        <v>594</v>
      </c>
      <c r="D585" s="9" t="str">
        <f>"邢维茜"</f>
        <v>邢维茜</v>
      </c>
      <c r="E585" s="10" t="s">
        <v>423</v>
      </c>
      <c r="F585" s="8"/>
      <c r="G585" s="11"/>
      <c r="H585" s="8"/>
    </row>
    <row r="586" ht="18.75" spans="1:8">
      <c r="A586" s="8">
        <v>583</v>
      </c>
      <c r="B586" s="9" t="s">
        <v>10</v>
      </c>
      <c r="C586" s="10" t="s">
        <v>595</v>
      </c>
      <c r="D586" s="9" t="str">
        <f>"马晶"</f>
        <v>马晶</v>
      </c>
      <c r="E586" s="10" t="s">
        <v>423</v>
      </c>
      <c r="F586" s="8"/>
      <c r="G586" s="11"/>
      <c r="H586" s="8"/>
    </row>
    <row r="587" ht="18.75" spans="1:8">
      <c r="A587" s="8">
        <v>584</v>
      </c>
      <c r="B587" s="9" t="s">
        <v>10</v>
      </c>
      <c r="C587" s="10" t="s">
        <v>596</v>
      </c>
      <c r="D587" s="9" t="str">
        <f>"王欣欣"</f>
        <v>王欣欣</v>
      </c>
      <c r="E587" s="10" t="s">
        <v>423</v>
      </c>
      <c r="F587" s="8"/>
      <c r="G587" s="11"/>
      <c r="H587" s="8"/>
    </row>
    <row r="588" ht="18.75" spans="1:8">
      <c r="A588" s="8">
        <v>585</v>
      </c>
      <c r="B588" s="9" t="s">
        <v>10</v>
      </c>
      <c r="C588" s="10" t="s">
        <v>597</v>
      </c>
      <c r="D588" s="9" t="str">
        <f>"林莹"</f>
        <v>林莹</v>
      </c>
      <c r="E588" s="10" t="s">
        <v>423</v>
      </c>
      <c r="F588" s="8"/>
      <c r="G588" s="11"/>
      <c r="H588" s="8"/>
    </row>
    <row r="589" ht="18.75" spans="1:8">
      <c r="A589" s="8">
        <v>586</v>
      </c>
      <c r="B589" s="9" t="s">
        <v>10</v>
      </c>
      <c r="C589" s="10" t="s">
        <v>598</v>
      </c>
      <c r="D589" s="9" t="str">
        <f>"林伟强"</f>
        <v>林伟强</v>
      </c>
      <c r="E589" s="10" t="s">
        <v>423</v>
      </c>
      <c r="F589" s="8"/>
      <c r="G589" s="11"/>
      <c r="H589" s="8"/>
    </row>
    <row r="590" ht="18.75" spans="1:8">
      <c r="A590" s="8">
        <v>587</v>
      </c>
      <c r="B590" s="9" t="s">
        <v>10</v>
      </c>
      <c r="C590" s="10" t="s">
        <v>599</v>
      </c>
      <c r="D590" s="9" t="str">
        <f>"叶梦圆"</f>
        <v>叶梦圆</v>
      </c>
      <c r="E590" s="10" t="s">
        <v>423</v>
      </c>
      <c r="F590" s="8"/>
      <c r="G590" s="11"/>
      <c r="H590" s="8"/>
    </row>
    <row r="591" ht="18.75" spans="1:8">
      <c r="A591" s="8">
        <v>588</v>
      </c>
      <c r="B591" s="9" t="s">
        <v>10</v>
      </c>
      <c r="C591" s="10" t="s">
        <v>600</v>
      </c>
      <c r="D591" s="9" t="str">
        <f>"陈秋孟"</f>
        <v>陈秋孟</v>
      </c>
      <c r="E591" s="10" t="s">
        <v>423</v>
      </c>
      <c r="F591" s="8"/>
      <c r="G591" s="11"/>
      <c r="H591" s="8"/>
    </row>
    <row r="592" ht="18.75" spans="1:8">
      <c r="A592" s="8">
        <v>589</v>
      </c>
      <c r="B592" s="9" t="s">
        <v>10</v>
      </c>
      <c r="C592" s="10" t="s">
        <v>601</v>
      </c>
      <c r="D592" s="9" t="str">
        <f>"陈裕凤"</f>
        <v>陈裕凤</v>
      </c>
      <c r="E592" s="10" t="s">
        <v>423</v>
      </c>
      <c r="F592" s="8"/>
      <c r="G592" s="11"/>
      <c r="H592" s="8"/>
    </row>
    <row r="593" ht="18.75" spans="1:8">
      <c r="A593" s="8">
        <v>590</v>
      </c>
      <c r="B593" s="9" t="s">
        <v>10</v>
      </c>
      <c r="C593" s="10" t="s">
        <v>602</v>
      </c>
      <c r="D593" s="9" t="str">
        <f>"麦桃秀"</f>
        <v>麦桃秀</v>
      </c>
      <c r="E593" s="10" t="s">
        <v>423</v>
      </c>
      <c r="F593" s="8"/>
      <c r="G593" s="11"/>
      <c r="H593" s="8"/>
    </row>
    <row r="594" ht="18.75" spans="1:8">
      <c r="A594" s="8">
        <v>591</v>
      </c>
      <c r="B594" s="9" t="s">
        <v>10</v>
      </c>
      <c r="C594" s="10" t="s">
        <v>603</v>
      </c>
      <c r="D594" s="9" t="str">
        <f>"林颗"</f>
        <v>林颗</v>
      </c>
      <c r="E594" s="10" t="s">
        <v>423</v>
      </c>
      <c r="F594" s="8"/>
      <c r="G594" s="11"/>
      <c r="H594" s="8"/>
    </row>
    <row r="595" ht="18.75" spans="1:8">
      <c r="A595" s="8">
        <v>592</v>
      </c>
      <c r="B595" s="9" t="s">
        <v>10</v>
      </c>
      <c r="C595" s="10" t="s">
        <v>604</v>
      </c>
      <c r="D595" s="9" t="str">
        <f>"高书雪"</f>
        <v>高书雪</v>
      </c>
      <c r="E595" s="10" t="s">
        <v>423</v>
      </c>
      <c r="F595" s="8"/>
      <c r="G595" s="11"/>
      <c r="H595" s="8"/>
    </row>
    <row r="596" ht="18.75" spans="1:8">
      <c r="A596" s="8">
        <v>593</v>
      </c>
      <c r="B596" s="9" t="s">
        <v>10</v>
      </c>
      <c r="C596" s="10" t="s">
        <v>605</v>
      </c>
      <c r="D596" s="9" t="str">
        <f>"施婷婷"</f>
        <v>施婷婷</v>
      </c>
      <c r="E596" s="10" t="s">
        <v>423</v>
      </c>
      <c r="F596" s="8"/>
      <c r="G596" s="11"/>
      <c r="H596" s="8"/>
    </row>
    <row r="597" ht="18.75" spans="1:8">
      <c r="A597" s="8">
        <v>594</v>
      </c>
      <c r="B597" s="9" t="s">
        <v>10</v>
      </c>
      <c r="C597" s="10" t="s">
        <v>606</v>
      </c>
      <c r="D597" s="9" t="str">
        <f>"林晓菲"</f>
        <v>林晓菲</v>
      </c>
      <c r="E597" s="10" t="s">
        <v>423</v>
      </c>
      <c r="F597" s="8"/>
      <c r="G597" s="11"/>
      <c r="H597" s="8"/>
    </row>
    <row r="598" ht="18.75" spans="1:8">
      <c r="A598" s="8">
        <v>595</v>
      </c>
      <c r="B598" s="9" t="s">
        <v>10</v>
      </c>
      <c r="C598" s="10" t="s">
        <v>607</v>
      </c>
      <c r="D598" s="9" t="str">
        <f>"邢少芸"</f>
        <v>邢少芸</v>
      </c>
      <c r="E598" s="10" t="s">
        <v>423</v>
      </c>
      <c r="F598" s="8"/>
      <c r="G598" s="11"/>
      <c r="H598" s="8"/>
    </row>
    <row r="599" ht="18.75" spans="1:8">
      <c r="A599" s="8">
        <v>596</v>
      </c>
      <c r="B599" s="9" t="s">
        <v>10</v>
      </c>
      <c r="C599" s="10" t="s">
        <v>608</v>
      </c>
      <c r="D599" s="9" t="str">
        <f>"谢金玲"</f>
        <v>谢金玲</v>
      </c>
      <c r="E599" s="10" t="s">
        <v>423</v>
      </c>
      <c r="F599" s="8"/>
      <c r="G599" s="11"/>
      <c r="H599" s="8"/>
    </row>
    <row r="600" ht="18.75" spans="1:8">
      <c r="A600" s="8">
        <v>597</v>
      </c>
      <c r="B600" s="9" t="s">
        <v>10</v>
      </c>
      <c r="C600" s="10" t="s">
        <v>609</v>
      </c>
      <c r="D600" s="9" t="str">
        <f>"吴宇航"</f>
        <v>吴宇航</v>
      </c>
      <c r="E600" s="10" t="s">
        <v>423</v>
      </c>
      <c r="F600" s="8"/>
      <c r="G600" s="11"/>
      <c r="H600" s="8"/>
    </row>
    <row r="601" ht="18.75" spans="1:8">
      <c r="A601" s="8">
        <v>598</v>
      </c>
      <c r="B601" s="9" t="s">
        <v>10</v>
      </c>
      <c r="C601" s="10" t="s">
        <v>610</v>
      </c>
      <c r="D601" s="9" t="str">
        <f>"林施丽"</f>
        <v>林施丽</v>
      </c>
      <c r="E601" s="10" t="s">
        <v>423</v>
      </c>
      <c r="F601" s="8"/>
      <c r="G601" s="11"/>
      <c r="H601" s="8"/>
    </row>
    <row r="602" ht="18.75" spans="1:8">
      <c r="A602" s="8">
        <v>599</v>
      </c>
      <c r="B602" s="9" t="s">
        <v>10</v>
      </c>
      <c r="C602" s="10" t="s">
        <v>611</v>
      </c>
      <c r="D602" s="9" t="str">
        <f>"江青妮"</f>
        <v>江青妮</v>
      </c>
      <c r="E602" s="10" t="s">
        <v>423</v>
      </c>
      <c r="F602" s="8"/>
      <c r="G602" s="11"/>
      <c r="H602" s="8"/>
    </row>
    <row r="603" ht="18.75" spans="1:8">
      <c r="A603" s="8">
        <v>600</v>
      </c>
      <c r="B603" s="9" t="s">
        <v>10</v>
      </c>
      <c r="C603" s="10" t="s">
        <v>612</v>
      </c>
      <c r="D603" s="9" t="str">
        <f>"陈秀尾"</f>
        <v>陈秀尾</v>
      </c>
      <c r="E603" s="10" t="s">
        <v>423</v>
      </c>
      <c r="F603" s="8"/>
      <c r="G603" s="11"/>
      <c r="H603" s="8"/>
    </row>
    <row r="604" ht="18.75" spans="1:8">
      <c r="A604" s="8">
        <v>601</v>
      </c>
      <c r="B604" s="9" t="s">
        <v>10</v>
      </c>
      <c r="C604" s="10" t="s">
        <v>613</v>
      </c>
      <c r="D604" s="9" t="str">
        <f>"梁培美"</f>
        <v>梁培美</v>
      </c>
      <c r="E604" s="10" t="s">
        <v>423</v>
      </c>
      <c r="F604" s="8"/>
      <c r="G604" s="11"/>
      <c r="H604" s="8"/>
    </row>
    <row r="605" ht="18.75" spans="1:8">
      <c r="A605" s="8">
        <v>602</v>
      </c>
      <c r="B605" s="9" t="s">
        <v>10</v>
      </c>
      <c r="C605" s="10" t="s">
        <v>614</v>
      </c>
      <c r="D605" s="9" t="str">
        <f>"何爱习"</f>
        <v>何爱习</v>
      </c>
      <c r="E605" s="10" t="s">
        <v>423</v>
      </c>
      <c r="F605" s="8"/>
      <c r="G605" s="11"/>
      <c r="H605" s="8"/>
    </row>
    <row r="606" ht="18.75" spans="1:8">
      <c r="A606" s="8">
        <v>603</v>
      </c>
      <c r="B606" s="9" t="s">
        <v>10</v>
      </c>
      <c r="C606" s="10" t="s">
        <v>615</v>
      </c>
      <c r="D606" s="9" t="str">
        <f>"符芳婷"</f>
        <v>符芳婷</v>
      </c>
      <c r="E606" s="10" t="s">
        <v>423</v>
      </c>
      <c r="F606" s="8"/>
      <c r="G606" s="11"/>
      <c r="H606" s="8"/>
    </row>
    <row r="607" ht="18.75" spans="1:8">
      <c r="A607" s="8">
        <v>604</v>
      </c>
      <c r="B607" s="9" t="s">
        <v>10</v>
      </c>
      <c r="C607" s="10" t="s">
        <v>616</v>
      </c>
      <c r="D607" s="9" t="str">
        <f>"桑彬钰"</f>
        <v>桑彬钰</v>
      </c>
      <c r="E607" s="10" t="s">
        <v>423</v>
      </c>
      <c r="F607" s="8"/>
      <c r="G607" s="11"/>
      <c r="H607" s="8"/>
    </row>
    <row r="608" ht="18.75" spans="1:8">
      <c r="A608" s="8">
        <v>605</v>
      </c>
      <c r="B608" s="9" t="s">
        <v>10</v>
      </c>
      <c r="C608" s="10" t="s">
        <v>617</v>
      </c>
      <c r="D608" s="9" t="str">
        <f>"黎娆"</f>
        <v>黎娆</v>
      </c>
      <c r="E608" s="10" t="s">
        <v>423</v>
      </c>
      <c r="F608" s="8"/>
      <c r="G608" s="11"/>
      <c r="H608" s="8"/>
    </row>
    <row r="609" ht="18.75" spans="1:8">
      <c r="A609" s="8">
        <v>606</v>
      </c>
      <c r="B609" s="9" t="s">
        <v>10</v>
      </c>
      <c r="C609" s="10" t="s">
        <v>618</v>
      </c>
      <c r="D609" s="9" t="str">
        <f>"许兆阳"</f>
        <v>许兆阳</v>
      </c>
      <c r="E609" s="10" t="s">
        <v>423</v>
      </c>
      <c r="F609" s="8"/>
      <c r="G609" s="11"/>
      <c r="H609" s="8"/>
    </row>
    <row r="610" ht="18.75" spans="1:8">
      <c r="A610" s="8">
        <v>607</v>
      </c>
      <c r="B610" s="9" t="s">
        <v>10</v>
      </c>
      <c r="C610" s="10" t="s">
        <v>619</v>
      </c>
      <c r="D610" s="9" t="str">
        <f>"王晓婷"</f>
        <v>王晓婷</v>
      </c>
      <c r="E610" s="10" t="s">
        <v>423</v>
      </c>
      <c r="F610" s="8"/>
      <c r="G610" s="11"/>
      <c r="H610" s="8"/>
    </row>
    <row r="611" ht="18.75" spans="1:8">
      <c r="A611" s="8">
        <v>608</v>
      </c>
      <c r="B611" s="9" t="s">
        <v>10</v>
      </c>
      <c r="C611" s="10" t="s">
        <v>620</v>
      </c>
      <c r="D611" s="9" t="str">
        <f>"潘锦章"</f>
        <v>潘锦章</v>
      </c>
      <c r="E611" s="10" t="s">
        <v>423</v>
      </c>
      <c r="F611" s="8"/>
      <c r="G611" s="11"/>
      <c r="H611" s="8"/>
    </row>
    <row r="612" ht="18.75" spans="1:8">
      <c r="A612" s="8">
        <v>609</v>
      </c>
      <c r="B612" s="9" t="s">
        <v>10</v>
      </c>
      <c r="C612" s="10" t="s">
        <v>621</v>
      </c>
      <c r="D612" s="9" t="str">
        <f>"刘桂艳"</f>
        <v>刘桂艳</v>
      </c>
      <c r="E612" s="10" t="s">
        <v>423</v>
      </c>
      <c r="F612" s="8"/>
      <c r="G612" s="11"/>
      <c r="H612" s="8"/>
    </row>
    <row r="613" ht="18.75" spans="1:8">
      <c r="A613" s="8">
        <v>610</v>
      </c>
      <c r="B613" s="9" t="s">
        <v>10</v>
      </c>
      <c r="C613" s="10" t="s">
        <v>622</v>
      </c>
      <c r="D613" s="9" t="str">
        <f>"许碧坚"</f>
        <v>许碧坚</v>
      </c>
      <c r="E613" s="10" t="s">
        <v>423</v>
      </c>
      <c r="F613" s="8"/>
      <c r="G613" s="11"/>
      <c r="H613" s="8"/>
    </row>
    <row r="614" ht="18.75" spans="1:8">
      <c r="A614" s="8">
        <v>611</v>
      </c>
      <c r="B614" s="9" t="s">
        <v>10</v>
      </c>
      <c r="C614" s="10" t="s">
        <v>623</v>
      </c>
      <c r="D614" s="9" t="str">
        <f>"符娜"</f>
        <v>符娜</v>
      </c>
      <c r="E614" s="10" t="s">
        <v>423</v>
      </c>
      <c r="F614" s="8"/>
      <c r="G614" s="11"/>
      <c r="H614" s="8"/>
    </row>
    <row r="615" ht="18.75" spans="1:8">
      <c r="A615" s="8">
        <v>612</v>
      </c>
      <c r="B615" s="9" t="s">
        <v>10</v>
      </c>
      <c r="C615" s="10" t="s">
        <v>624</v>
      </c>
      <c r="D615" s="9" t="str">
        <f>"牛祯妍"</f>
        <v>牛祯妍</v>
      </c>
      <c r="E615" s="10" t="s">
        <v>423</v>
      </c>
      <c r="F615" s="8"/>
      <c r="G615" s="11"/>
      <c r="H615" s="8"/>
    </row>
    <row r="616" ht="18.75" spans="1:8">
      <c r="A616" s="8">
        <v>613</v>
      </c>
      <c r="B616" s="9" t="s">
        <v>10</v>
      </c>
      <c r="C616" s="10" t="s">
        <v>625</v>
      </c>
      <c r="D616" s="9" t="str">
        <f>"黄盼柳"</f>
        <v>黄盼柳</v>
      </c>
      <c r="E616" s="10" t="s">
        <v>423</v>
      </c>
      <c r="F616" s="8"/>
      <c r="G616" s="11"/>
      <c r="H616" s="8"/>
    </row>
    <row r="617" ht="18.75" spans="1:8">
      <c r="A617" s="8">
        <v>614</v>
      </c>
      <c r="B617" s="9" t="s">
        <v>10</v>
      </c>
      <c r="C617" s="10" t="s">
        <v>626</v>
      </c>
      <c r="D617" s="9" t="str">
        <f>"刘桂顺"</f>
        <v>刘桂顺</v>
      </c>
      <c r="E617" s="10" t="s">
        <v>423</v>
      </c>
      <c r="F617" s="8"/>
      <c r="G617" s="11"/>
      <c r="H617" s="8"/>
    </row>
    <row r="618" ht="18.75" spans="1:8">
      <c r="A618" s="8">
        <v>615</v>
      </c>
      <c r="B618" s="9" t="s">
        <v>10</v>
      </c>
      <c r="C618" s="10" t="s">
        <v>627</v>
      </c>
      <c r="D618" s="9" t="str">
        <f>"麦锦霞"</f>
        <v>麦锦霞</v>
      </c>
      <c r="E618" s="10" t="s">
        <v>423</v>
      </c>
      <c r="F618" s="8"/>
      <c r="G618" s="11"/>
      <c r="H618" s="8"/>
    </row>
    <row r="619" ht="18.75" spans="1:8">
      <c r="A619" s="8">
        <v>616</v>
      </c>
      <c r="B619" s="9" t="s">
        <v>10</v>
      </c>
      <c r="C619" s="10" t="s">
        <v>628</v>
      </c>
      <c r="D619" s="9" t="str">
        <f>"亚雯"</f>
        <v>亚雯</v>
      </c>
      <c r="E619" s="10" t="s">
        <v>423</v>
      </c>
      <c r="F619" s="8"/>
      <c r="G619" s="11"/>
      <c r="H619" s="8"/>
    </row>
    <row r="620" ht="18.75" spans="1:8">
      <c r="A620" s="8">
        <v>617</v>
      </c>
      <c r="B620" s="9" t="s">
        <v>10</v>
      </c>
      <c r="C620" s="10" t="s">
        <v>629</v>
      </c>
      <c r="D620" s="9" t="str">
        <f>"龙俊宇"</f>
        <v>龙俊宇</v>
      </c>
      <c r="E620" s="10" t="s">
        <v>423</v>
      </c>
      <c r="F620" s="8"/>
      <c r="G620" s="11"/>
      <c r="H620" s="8"/>
    </row>
    <row r="621" ht="18.75" spans="1:8">
      <c r="A621" s="8">
        <v>618</v>
      </c>
      <c r="B621" s="9" t="s">
        <v>10</v>
      </c>
      <c r="C621" s="10" t="s">
        <v>630</v>
      </c>
      <c r="D621" s="9" t="str">
        <f>"王盼盼"</f>
        <v>王盼盼</v>
      </c>
      <c r="E621" s="10" t="s">
        <v>423</v>
      </c>
      <c r="F621" s="8"/>
      <c r="G621" s="11"/>
      <c r="H621" s="8"/>
    </row>
    <row r="622" ht="18.75" spans="1:8">
      <c r="A622" s="8">
        <v>619</v>
      </c>
      <c r="B622" s="9" t="s">
        <v>10</v>
      </c>
      <c r="C622" s="10" t="s">
        <v>631</v>
      </c>
      <c r="D622" s="9" t="str">
        <f>"陈妙妙"</f>
        <v>陈妙妙</v>
      </c>
      <c r="E622" s="10" t="s">
        <v>423</v>
      </c>
      <c r="F622" s="8"/>
      <c r="G622" s="11"/>
      <c r="H622" s="8"/>
    </row>
    <row r="623" ht="18.75" spans="1:8">
      <c r="A623" s="8">
        <v>620</v>
      </c>
      <c r="B623" s="9" t="s">
        <v>10</v>
      </c>
      <c r="C623" s="10" t="s">
        <v>632</v>
      </c>
      <c r="D623" s="9" t="str">
        <f>"陈庆菊"</f>
        <v>陈庆菊</v>
      </c>
      <c r="E623" s="10" t="s">
        <v>423</v>
      </c>
      <c r="F623" s="8"/>
      <c r="G623" s="11"/>
      <c r="H623" s="8"/>
    </row>
    <row r="624" ht="18.75" spans="1:8">
      <c r="A624" s="8">
        <v>621</v>
      </c>
      <c r="B624" s="9" t="s">
        <v>10</v>
      </c>
      <c r="C624" s="10" t="s">
        <v>633</v>
      </c>
      <c r="D624" s="9" t="str">
        <f>"石红梅"</f>
        <v>石红梅</v>
      </c>
      <c r="E624" s="10" t="s">
        <v>423</v>
      </c>
      <c r="F624" s="8"/>
      <c r="G624" s="11"/>
      <c r="H624" s="8"/>
    </row>
    <row r="625" ht="18.75" spans="1:8">
      <c r="A625" s="8">
        <v>622</v>
      </c>
      <c r="B625" s="9" t="s">
        <v>10</v>
      </c>
      <c r="C625" s="10" t="s">
        <v>634</v>
      </c>
      <c r="D625" s="9" t="str">
        <f>"吴文迈"</f>
        <v>吴文迈</v>
      </c>
      <c r="E625" s="10" t="s">
        <v>423</v>
      </c>
      <c r="F625" s="8"/>
      <c r="G625" s="11"/>
      <c r="H625" s="8"/>
    </row>
    <row r="626" ht="18.75" spans="1:8">
      <c r="A626" s="8">
        <v>623</v>
      </c>
      <c r="B626" s="9" t="s">
        <v>10</v>
      </c>
      <c r="C626" s="10" t="s">
        <v>635</v>
      </c>
      <c r="D626" s="9" t="str">
        <f>"王金"</f>
        <v>王金</v>
      </c>
      <c r="E626" s="10" t="s">
        <v>423</v>
      </c>
      <c r="F626" s="8"/>
      <c r="G626" s="11"/>
      <c r="H626" s="8"/>
    </row>
    <row r="627" ht="18.75" spans="1:8">
      <c r="A627" s="8">
        <v>624</v>
      </c>
      <c r="B627" s="9" t="s">
        <v>10</v>
      </c>
      <c r="C627" s="10" t="s">
        <v>636</v>
      </c>
      <c r="D627" s="9" t="str">
        <f>"李海箐"</f>
        <v>李海箐</v>
      </c>
      <c r="E627" s="10" t="s">
        <v>423</v>
      </c>
      <c r="F627" s="8"/>
      <c r="G627" s="11"/>
      <c r="H627" s="8"/>
    </row>
    <row r="628" ht="18.75" spans="1:8">
      <c r="A628" s="8">
        <v>625</v>
      </c>
      <c r="B628" s="9" t="s">
        <v>10</v>
      </c>
      <c r="C628" s="10" t="s">
        <v>637</v>
      </c>
      <c r="D628" s="9" t="str">
        <f>"林泽蓝"</f>
        <v>林泽蓝</v>
      </c>
      <c r="E628" s="10" t="s">
        <v>423</v>
      </c>
      <c r="F628" s="8"/>
      <c r="G628" s="11"/>
      <c r="H628" s="8"/>
    </row>
    <row r="629" ht="18.75" spans="1:8">
      <c r="A629" s="8">
        <v>626</v>
      </c>
      <c r="B629" s="9" t="s">
        <v>10</v>
      </c>
      <c r="C629" s="10" t="s">
        <v>638</v>
      </c>
      <c r="D629" s="9" t="str">
        <f>"刘晓娟"</f>
        <v>刘晓娟</v>
      </c>
      <c r="E629" s="10" t="s">
        <v>423</v>
      </c>
      <c r="F629" s="8"/>
      <c r="G629" s="11"/>
      <c r="H629" s="8"/>
    </row>
    <row r="630" ht="18.75" spans="1:8">
      <c r="A630" s="8">
        <v>627</v>
      </c>
      <c r="B630" s="9" t="s">
        <v>10</v>
      </c>
      <c r="C630" s="10" t="s">
        <v>639</v>
      </c>
      <c r="D630" s="9" t="str">
        <f>"符添帅"</f>
        <v>符添帅</v>
      </c>
      <c r="E630" s="10" t="s">
        <v>423</v>
      </c>
      <c r="F630" s="8"/>
      <c r="G630" s="11"/>
      <c r="H630" s="8"/>
    </row>
    <row r="631" ht="18.75" spans="1:8">
      <c r="A631" s="8">
        <v>628</v>
      </c>
      <c r="B631" s="9" t="s">
        <v>10</v>
      </c>
      <c r="C631" s="10" t="s">
        <v>640</v>
      </c>
      <c r="D631" s="9" t="str">
        <f>"张燕"</f>
        <v>张燕</v>
      </c>
      <c r="E631" s="10" t="s">
        <v>423</v>
      </c>
      <c r="F631" s="8"/>
      <c r="G631" s="11"/>
      <c r="H631" s="8"/>
    </row>
    <row r="632" ht="18.75" spans="1:8">
      <c r="A632" s="8">
        <v>629</v>
      </c>
      <c r="B632" s="9" t="s">
        <v>10</v>
      </c>
      <c r="C632" s="10" t="s">
        <v>641</v>
      </c>
      <c r="D632" s="9" t="str">
        <f>"陈小玲"</f>
        <v>陈小玲</v>
      </c>
      <c r="E632" s="10" t="s">
        <v>423</v>
      </c>
      <c r="F632" s="8"/>
      <c r="G632" s="11"/>
      <c r="H632" s="8"/>
    </row>
    <row r="633" ht="18.75" spans="1:8">
      <c r="A633" s="8">
        <v>630</v>
      </c>
      <c r="B633" s="9" t="s">
        <v>10</v>
      </c>
      <c r="C633" s="10" t="s">
        <v>642</v>
      </c>
      <c r="D633" s="9" t="str">
        <f>"王丽琼"</f>
        <v>王丽琼</v>
      </c>
      <c r="E633" s="10" t="s">
        <v>423</v>
      </c>
      <c r="F633" s="8"/>
      <c r="G633" s="11"/>
      <c r="H633" s="8"/>
    </row>
    <row r="634" ht="18.75" spans="1:8">
      <c r="A634" s="8">
        <v>631</v>
      </c>
      <c r="B634" s="9" t="s">
        <v>10</v>
      </c>
      <c r="C634" s="10" t="s">
        <v>643</v>
      </c>
      <c r="D634" s="9" t="str">
        <f>"段翔书"</f>
        <v>段翔书</v>
      </c>
      <c r="E634" s="10" t="s">
        <v>423</v>
      </c>
      <c r="F634" s="8"/>
      <c r="G634" s="11"/>
      <c r="H634" s="8"/>
    </row>
    <row r="635" ht="18.75" spans="1:8">
      <c r="A635" s="8">
        <v>632</v>
      </c>
      <c r="B635" s="9" t="s">
        <v>10</v>
      </c>
      <c r="C635" s="10" t="s">
        <v>644</v>
      </c>
      <c r="D635" s="9" t="str">
        <f>"符兰璐"</f>
        <v>符兰璐</v>
      </c>
      <c r="E635" s="10" t="s">
        <v>423</v>
      </c>
      <c r="F635" s="8"/>
      <c r="G635" s="11"/>
      <c r="H635" s="8"/>
    </row>
    <row r="636" ht="18.75" spans="1:8">
      <c r="A636" s="8">
        <v>633</v>
      </c>
      <c r="B636" s="9" t="s">
        <v>10</v>
      </c>
      <c r="C636" s="10" t="s">
        <v>645</v>
      </c>
      <c r="D636" s="9" t="str">
        <f>"欧秋莹"</f>
        <v>欧秋莹</v>
      </c>
      <c r="E636" s="10" t="s">
        <v>423</v>
      </c>
      <c r="F636" s="8"/>
      <c r="G636" s="11"/>
      <c r="H636" s="8"/>
    </row>
    <row r="637" ht="18.75" spans="1:8">
      <c r="A637" s="8">
        <v>634</v>
      </c>
      <c r="B637" s="9" t="s">
        <v>10</v>
      </c>
      <c r="C637" s="10" t="s">
        <v>646</v>
      </c>
      <c r="D637" s="9" t="str">
        <f>"何裕琳"</f>
        <v>何裕琳</v>
      </c>
      <c r="E637" s="10" t="s">
        <v>423</v>
      </c>
      <c r="F637" s="8"/>
      <c r="G637" s="11"/>
      <c r="H637" s="8"/>
    </row>
    <row r="638" ht="18.75" spans="1:8">
      <c r="A638" s="8">
        <v>635</v>
      </c>
      <c r="B638" s="9" t="s">
        <v>10</v>
      </c>
      <c r="C638" s="10" t="s">
        <v>647</v>
      </c>
      <c r="D638" s="9" t="str">
        <f>"石翠伶"</f>
        <v>石翠伶</v>
      </c>
      <c r="E638" s="10" t="s">
        <v>423</v>
      </c>
      <c r="F638" s="8"/>
      <c r="G638" s="11"/>
      <c r="H638" s="8"/>
    </row>
    <row r="639" ht="18.75" spans="1:8">
      <c r="A639" s="8">
        <v>636</v>
      </c>
      <c r="B639" s="9" t="s">
        <v>10</v>
      </c>
      <c r="C639" s="10" t="s">
        <v>648</v>
      </c>
      <c r="D639" s="9" t="str">
        <f>"黄日丽"</f>
        <v>黄日丽</v>
      </c>
      <c r="E639" s="10" t="s">
        <v>423</v>
      </c>
      <c r="F639" s="8"/>
      <c r="G639" s="11"/>
      <c r="H639" s="8"/>
    </row>
    <row r="640" ht="18.75" spans="1:8">
      <c r="A640" s="8">
        <v>637</v>
      </c>
      <c r="B640" s="9" t="s">
        <v>10</v>
      </c>
      <c r="C640" s="10" t="s">
        <v>649</v>
      </c>
      <c r="D640" s="9" t="str">
        <f>"苏小妹"</f>
        <v>苏小妹</v>
      </c>
      <c r="E640" s="10" t="s">
        <v>423</v>
      </c>
      <c r="F640" s="8"/>
      <c r="G640" s="11"/>
      <c r="H640" s="8"/>
    </row>
    <row r="641" ht="18.75" spans="1:8">
      <c r="A641" s="8">
        <v>638</v>
      </c>
      <c r="B641" s="9" t="s">
        <v>10</v>
      </c>
      <c r="C641" s="10" t="s">
        <v>650</v>
      </c>
      <c r="D641" s="9" t="str">
        <f>"云玉榕"</f>
        <v>云玉榕</v>
      </c>
      <c r="E641" s="10" t="s">
        <v>423</v>
      </c>
      <c r="F641" s="8"/>
      <c r="G641" s="11"/>
      <c r="H641" s="8"/>
    </row>
    <row r="642" ht="18.75" spans="1:8">
      <c r="A642" s="8">
        <v>639</v>
      </c>
      <c r="B642" s="9" t="s">
        <v>10</v>
      </c>
      <c r="C642" s="10" t="s">
        <v>651</v>
      </c>
      <c r="D642" s="9" t="str">
        <f>"黄铿颖"</f>
        <v>黄铿颖</v>
      </c>
      <c r="E642" s="10" t="s">
        <v>423</v>
      </c>
      <c r="F642" s="8"/>
      <c r="G642" s="11"/>
      <c r="H642" s="8"/>
    </row>
    <row r="643" ht="18.75" spans="1:8">
      <c r="A643" s="8">
        <v>640</v>
      </c>
      <c r="B643" s="9" t="s">
        <v>10</v>
      </c>
      <c r="C643" s="10" t="s">
        <v>652</v>
      </c>
      <c r="D643" s="9" t="str">
        <f>"姜红昊"</f>
        <v>姜红昊</v>
      </c>
      <c r="E643" s="10" t="s">
        <v>423</v>
      </c>
      <c r="F643" s="8"/>
      <c r="G643" s="11"/>
      <c r="H643" s="8"/>
    </row>
    <row r="644" ht="18.75" spans="1:8">
      <c r="A644" s="8">
        <v>641</v>
      </c>
      <c r="B644" s="9" t="s">
        <v>10</v>
      </c>
      <c r="C644" s="10" t="s">
        <v>653</v>
      </c>
      <c r="D644" s="9" t="str">
        <f>"钟露晓"</f>
        <v>钟露晓</v>
      </c>
      <c r="E644" s="10" t="s">
        <v>423</v>
      </c>
      <c r="F644" s="8"/>
      <c r="G644" s="11"/>
      <c r="H644" s="8"/>
    </row>
    <row r="645" ht="18.75" spans="1:8">
      <c r="A645" s="8">
        <v>642</v>
      </c>
      <c r="B645" s="9" t="s">
        <v>10</v>
      </c>
      <c r="C645" s="10" t="s">
        <v>654</v>
      </c>
      <c r="D645" s="9" t="str">
        <f>"徐佳微"</f>
        <v>徐佳微</v>
      </c>
      <c r="E645" s="10" t="s">
        <v>423</v>
      </c>
      <c r="F645" s="8"/>
      <c r="G645" s="11"/>
      <c r="H645" s="8"/>
    </row>
    <row r="646" ht="18.75" spans="1:8">
      <c r="A646" s="8">
        <v>643</v>
      </c>
      <c r="B646" s="9" t="s">
        <v>10</v>
      </c>
      <c r="C646" s="10" t="s">
        <v>655</v>
      </c>
      <c r="D646" s="9" t="str">
        <f>"符木艳"</f>
        <v>符木艳</v>
      </c>
      <c r="E646" s="10" t="s">
        <v>423</v>
      </c>
      <c r="F646" s="8"/>
      <c r="G646" s="11"/>
      <c r="H646" s="8"/>
    </row>
    <row r="647" ht="18.75" spans="1:8">
      <c r="A647" s="8">
        <v>644</v>
      </c>
      <c r="B647" s="9" t="s">
        <v>10</v>
      </c>
      <c r="C647" s="10" t="s">
        <v>656</v>
      </c>
      <c r="D647" s="9" t="str">
        <f>"黄晶晶"</f>
        <v>黄晶晶</v>
      </c>
      <c r="E647" s="10" t="s">
        <v>423</v>
      </c>
      <c r="F647" s="8"/>
      <c r="G647" s="11"/>
      <c r="H647" s="8"/>
    </row>
    <row r="648" ht="18.75" spans="1:8">
      <c r="A648" s="8">
        <v>645</v>
      </c>
      <c r="B648" s="9" t="s">
        <v>10</v>
      </c>
      <c r="C648" s="10" t="s">
        <v>657</v>
      </c>
      <c r="D648" s="9" t="str">
        <f>"李天梅"</f>
        <v>李天梅</v>
      </c>
      <c r="E648" s="10" t="s">
        <v>423</v>
      </c>
      <c r="F648" s="8"/>
      <c r="G648" s="11"/>
      <c r="H648" s="8"/>
    </row>
    <row r="649" ht="18.75" spans="1:8">
      <c r="A649" s="8">
        <v>646</v>
      </c>
      <c r="B649" s="9" t="s">
        <v>10</v>
      </c>
      <c r="C649" s="10" t="s">
        <v>658</v>
      </c>
      <c r="D649" s="9" t="str">
        <f>"吴亦婷"</f>
        <v>吴亦婷</v>
      </c>
      <c r="E649" s="10" t="s">
        <v>423</v>
      </c>
      <c r="F649" s="8"/>
      <c r="G649" s="11"/>
      <c r="H649" s="8"/>
    </row>
    <row r="650" ht="18.75" spans="1:8">
      <c r="A650" s="8">
        <v>647</v>
      </c>
      <c r="B650" s="9" t="s">
        <v>10</v>
      </c>
      <c r="C650" s="10" t="s">
        <v>659</v>
      </c>
      <c r="D650" s="9" t="str">
        <f>"李雯雅"</f>
        <v>李雯雅</v>
      </c>
      <c r="E650" s="10" t="s">
        <v>423</v>
      </c>
      <c r="F650" s="8"/>
      <c r="G650" s="11"/>
      <c r="H650" s="8"/>
    </row>
    <row r="651" ht="18.75" spans="1:8">
      <c r="A651" s="8">
        <v>648</v>
      </c>
      <c r="B651" s="9" t="s">
        <v>10</v>
      </c>
      <c r="C651" s="10" t="s">
        <v>660</v>
      </c>
      <c r="D651" s="9" t="str">
        <f>"李俏俏"</f>
        <v>李俏俏</v>
      </c>
      <c r="E651" s="10" t="s">
        <v>423</v>
      </c>
      <c r="F651" s="8"/>
      <c r="G651" s="11"/>
      <c r="H651" s="8"/>
    </row>
    <row r="652" ht="18.75" spans="1:8">
      <c r="A652" s="8">
        <v>649</v>
      </c>
      <c r="B652" s="9" t="s">
        <v>10</v>
      </c>
      <c r="C652" s="10" t="s">
        <v>661</v>
      </c>
      <c r="D652" s="9" t="str">
        <f>"唐菲"</f>
        <v>唐菲</v>
      </c>
      <c r="E652" s="10" t="s">
        <v>423</v>
      </c>
      <c r="F652" s="8"/>
      <c r="G652" s="11"/>
      <c r="H652" s="8"/>
    </row>
    <row r="653" ht="18.75" spans="1:8">
      <c r="A653" s="8">
        <v>650</v>
      </c>
      <c r="B653" s="9" t="s">
        <v>10</v>
      </c>
      <c r="C653" s="10" t="s">
        <v>662</v>
      </c>
      <c r="D653" s="9" t="str">
        <f>"邢曾柔"</f>
        <v>邢曾柔</v>
      </c>
      <c r="E653" s="10" t="s">
        <v>423</v>
      </c>
      <c r="F653" s="8"/>
      <c r="G653" s="11"/>
      <c r="H653" s="8"/>
    </row>
    <row r="654" ht="18.75" spans="1:8">
      <c r="A654" s="8">
        <v>651</v>
      </c>
      <c r="B654" s="9" t="s">
        <v>10</v>
      </c>
      <c r="C654" s="10" t="s">
        <v>663</v>
      </c>
      <c r="D654" s="9" t="str">
        <f>"钟庆玲"</f>
        <v>钟庆玲</v>
      </c>
      <c r="E654" s="10" t="s">
        <v>423</v>
      </c>
      <c r="F654" s="8"/>
      <c r="G654" s="11"/>
      <c r="H654" s="8"/>
    </row>
    <row r="655" ht="18.75" spans="1:8">
      <c r="A655" s="8">
        <v>652</v>
      </c>
      <c r="B655" s="9" t="s">
        <v>10</v>
      </c>
      <c r="C655" s="10" t="s">
        <v>664</v>
      </c>
      <c r="D655" s="9" t="str">
        <f>"孟开发"</f>
        <v>孟开发</v>
      </c>
      <c r="E655" s="10" t="s">
        <v>423</v>
      </c>
      <c r="F655" s="8"/>
      <c r="G655" s="11"/>
      <c r="H655" s="8"/>
    </row>
    <row r="656" ht="18.75" spans="1:8">
      <c r="A656" s="8">
        <v>653</v>
      </c>
      <c r="B656" s="9" t="s">
        <v>10</v>
      </c>
      <c r="C656" s="10" t="s">
        <v>665</v>
      </c>
      <c r="D656" s="9" t="str">
        <f>"唐朝晖"</f>
        <v>唐朝晖</v>
      </c>
      <c r="E656" s="10" t="s">
        <v>423</v>
      </c>
      <c r="F656" s="8"/>
      <c r="G656" s="11"/>
      <c r="H656" s="8"/>
    </row>
    <row r="657" ht="18.75" spans="1:8">
      <c r="A657" s="8">
        <v>654</v>
      </c>
      <c r="B657" s="9" t="s">
        <v>10</v>
      </c>
      <c r="C657" s="10" t="s">
        <v>666</v>
      </c>
      <c r="D657" s="9" t="str">
        <f>"符海芳"</f>
        <v>符海芳</v>
      </c>
      <c r="E657" s="10" t="s">
        <v>423</v>
      </c>
      <c r="F657" s="8"/>
      <c r="G657" s="11"/>
      <c r="H657" s="8"/>
    </row>
    <row r="658" ht="18.75" spans="1:8">
      <c r="A658" s="8">
        <v>655</v>
      </c>
      <c r="B658" s="9" t="s">
        <v>10</v>
      </c>
      <c r="C658" s="10" t="s">
        <v>667</v>
      </c>
      <c r="D658" s="9" t="str">
        <f>"黄玉"</f>
        <v>黄玉</v>
      </c>
      <c r="E658" s="10" t="s">
        <v>423</v>
      </c>
      <c r="F658" s="8"/>
      <c r="G658" s="11"/>
      <c r="H658" s="8"/>
    </row>
    <row r="659" ht="18.75" spans="1:8">
      <c r="A659" s="8">
        <v>656</v>
      </c>
      <c r="B659" s="9" t="s">
        <v>10</v>
      </c>
      <c r="C659" s="10" t="s">
        <v>668</v>
      </c>
      <c r="D659" s="9" t="str">
        <f>"刘书君"</f>
        <v>刘书君</v>
      </c>
      <c r="E659" s="10" t="s">
        <v>423</v>
      </c>
      <c r="F659" s="8"/>
      <c r="G659" s="11"/>
      <c r="H659" s="8"/>
    </row>
    <row r="660" ht="18.75" spans="1:8">
      <c r="A660" s="8">
        <v>657</v>
      </c>
      <c r="B660" s="9" t="s">
        <v>10</v>
      </c>
      <c r="C660" s="10" t="s">
        <v>669</v>
      </c>
      <c r="D660" s="9" t="str">
        <f>"陈应冰"</f>
        <v>陈应冰</v>
      </c>
      <c r="E660" s="10" t="s">
        <v>423</v>
      </c>
      <c r="F660" s="8"/>
      <c r="G660" s="11"/>
      <c r="H660" s="8"/>
    </row>
    <row r="661" ht="18.75" spans="1:8">
      <c r="A661" s="8">
        <v>658</v>
      </c>
      <c r="B661" s="9" t="s">
        <v>10</v>
      </c>
      <c r="C661" s="10" t="s">
        <v>670</v>
      </c>
      <c r="D661" s="9" t="str">
        <f>"符中曼"</f>
        <v>符中曼</v>
      </c>
      <c r="E661" s="10" t="s">
        <v>423</v>
      </c>
      <c r="F661" s="8"/>
      <c r="G661" s="11"/>
      <c r="H661" s="8"/>
    </row>
    <row r="662" ht="18.75" spans="1:8">
      <c r="A662" s="8">
        <v>659</v>
      </c>
      <c r="B662" s="9" t="s">
        <v>10</v>
      </c>
      <c r="C662" s="10" t="s">
        <v>671</v>
      </c>
      <c r="D662" s="9" t="str">
        <f>"蔡笃茂"</f>
        <v>蔡笃茂</v>
      </c>
      <c r="E662" s="10" t="s">
        <v>423</v>
      </c>
      <c r="F662" s="8"/>
      <c r="G662" s="11"/>
      <c r="H662" s="8"/>
    </row>
    <row r="663" ht="18.75" spans="1:8">
      <c r="A663" s="8">
        <v>660</v>
      </c>
      <c r="B663" s="9" t="s">
        <v>10</v>
      </c>
      <c r="C663" s="10" t="s">
        <v>672</v>
      </c>
      <c r="D663" s="9" t="str">
        <f>"陈晓红"</f>
        <v>陈晓红</v>
      </c>
      <c r="E663" s="10" t="s">
        <v>423</v>
      </c>
      <c r="F663" s="8"/>
      <c r="G663" s="11"/>
      <c r="H663" s="8"/>
    </row>
    <row r="664" ht="18.75" spans="1:8">
      <c r="A664" s="8">
        <v>661</v>
      </c>
      <c r="B664" s="9" t="s">
        <v>10</v>
      </c>
      <c r="C664" s="10" t="s">
        <v>673</v>
      </c>
      <c r="D664" s="9" t="str">
        <f>"吴珍珍"</f>
        <v>吴珍珍</v>
      </c>
      <c r="E664" s="10" t="s">
        <v>423</v>
      </c>
      <c r="F664" s="8"/>
      <c r="G664" s="11"/>
      <c r="H664" s="8"/>
    </row>
    <row r="665" ht="18.75" spans="1:8">
      <c r="A665" s="8">
        <v>662</v>
      </c>
      <c r="B665" s="9" t="s">
        <v>10</v>
      </c>
      <c r="C665" s="10" t="s">
        <v>674</v>
      </c>
      <c r="D665" s="9" t="str">
        <f>"潘建志"</f>
        <v>潘建志</v>
      </c>
      <c r="E665" s="10" t="s">
        <v>423</v>
      </c>
      <c r="F665" s="8"/>
      <c r="G665" s="11"/>
      <c r="H665" s="8"/>
    </row>
    <row r="666" ht="18.75" spans="1:8">
      <c r="A666" s="8">
        <v>663</v>
      </c>
      <c r="B666" s="9" t="s">
        <v>10</v>
      </c>
      <c r="C666" s="10" t="s">
        <v>675</v>
      </c>
      <c r="D666" s="9" t="str">
        <f>"林莹萍"</f>
        <v>林莹萍</v>
      </c>
      <c r="E666" s="10" t="s">
        <v>423</v>
      </c>
      <c r="F666" s="8"/>
      <c r="G666" s="11"/>
      <c r="H666" s="8"/>
    </row>
    <row r="667" ht="18.75" spans="1:8">
      <c r="A667" s="8">
        <v>664</v>
      </c>
      <c r="B667" s="9" t="s">
        <v>10</v>
      </c>
      <c r="C667" s="10" t="s">
        <v>676</v>
      </c>
      <c r="D667" s="9" t="str">
        <f>"张晓怡"</f>
        <v>张晓怡</v>
      </c>
      <c r="E667" s="10" t="s">
        <v>423</v>
      </c>
      <c r="F667" s="8"/>
      <c r="G667" s="11"/>
      <c r="H667" s="8"/>
    </row>
    <row r="668" ht="18.75" spans="1:8">
      <c r="A668" s="8">
        <v>665</v>
      </c>
      <c r="B668" s="9" t="s">
        <v>10</v>
      </c>
      <c r="C668" s="10" t="s">
        <v>677</v>
      </c>
      <c r="D668" s="9" t="str">
        <f>"李莉"</f>
        <v>李莉</v>
      </c>
      <c r="E668" s="10" t="s">
        <v>423</v>
      </c>
      <c r="F668" s="8"/>
      <c r="G668" s="11"/>
      <c r="H668" s="8"/>
    </row>
    <row r="669" ht="18.75" spans="1:8">
      <c r="A669" s="8">
        <v>666</v>
      </c>
      <c r="B669" s="9" t="s">
        <v>10</v>
      </c>
      <c r="C669" s="10" t="s">
        <v>678</v>
      </c>
      <c r="D669" s="9" t="str">
        <f>"王春华"</f>
        <v>王春华</v>
      </c>
      <c r="E669" s="10" t="s">
        <v>423</v>
      </c>
      <c r="F669" s="8"/>
      <c r="G669" s="11"/>
      <c r="H669" s="8"/>
    </row>
    <row r="670" ht="18.75" spans="1:8">
      <c r="A670" s="8">
        <v>667</v>
      </c>
      <c r="B670" s="9" t="s">
        <v>10</v>
      </c>
      <c r="C670" s="10" t="s">
        <v>679</v>
      </c>
      <c r="D670" s="9" t="str">
        <f>"尚天慧"</f>
        <v>尚天慧</v>
      </c>
      <c r="E670" s="10" t="s">
        <v>423</v>
      </c>
      <c r="F670" s="8"/>
      <c r="G670" s="11"/>
      <c r="H670" s="8"/>
    </row>
    <row r="671" ht="18.75" spans="1:8">
      <c r="A671" s="8">
        <v>668</v>
      </c>
      <c r="B671" s="9" t="s">
        <v>10</v>
      </c>
      <c r="C671" s="10" t="s">
        <v>680</v>
      </c>
      <c r="D671" s="9" t="str">
        <f>"周明鲜"</f>
        <v>周明鲜</v>
      </c>
      <c r="E671" s="10" t="s">
        <v>423</v>
      </c>
      <c r="F671" s="8"/>
      <c r="G671" s="11"/>
      <c r="H671" s="8"/>
    </row>
    <row r="672" ht="18.75" spans="1:8">
      <c r="A672" s="8">
        <v>669</v>
      </c>
      <c r="B672" s="9" t="s">
        <v>10</v>
      </c>
      <c r="C672" s="10" t="s">
        <v>681</v>
      </c>
      <c r="D672" s="9" t="str">
        <f>"许继佳"</f>
        <v>许继佳</v>
      </c>
      <c r="E672" s="10" t="s">
        <v>423</v>
      </c>
      <c r="F672" s="8"/>
      <c r="G672" s="11"/>
      <c r="H672" s="8"/>
    </row>
    <row r="673" ht="18.75" spans="1:8">
      <c r="A673" s="8">
        <v>670</v>
      </c>
      <c r="B673" s="9" t="s">
        <v>10</v>
      </c>
      <c r="C673" s="10" t="s">
        <v>682</v>
      </c>
      <c r="D673" s="9" t="str">
        <f>"邢霖霖"</f>
        <v>邢霖霖</v>
      </c>
      <c r="E673" s="10" t="s">
        <v>423</v>
      </c>
      <c r="F673" s="8"/>
      <c r="G673" s="11"/>
      <c r="H673" s="8"/>
    </row>
    <row r="674" ht="18.75" spans="1:8">
      <c r="A674" s="8">
        <v>671</v>
      </c>
      <c r="B674" s="9" t="s">
        <v>10</v>
      </c>
      <c r="C674" s="10" t="s">
        <v>683</v>
      </c>
      <c r="D674" s="9" t="str">
        <f>"吉婉璐"</f>
        <v>吉婉璐</v>
      </c>
      <c r="E674" s="10" t="s">
        <v>423</v>
      </c>
      <c r="F674" s="8"/>
      <c r="G674" s="11"/>
      <c r="H674" s="8"/>
    </row>
    <row r="675" ht="18.75" spans="1:8">
      <c r="A675" s="8">
        <v>672</v>
      </c>
      <c r="B675" s="9" t="s">
        <v>10</v>
      </c>
      <c r="C675" s="10" t="s">
        <v>684</v>
      </c>
      <c r="D675" s="9" t="str">
        <f>"徐梦婷"</f>
        <v>徐梦婷</v>
      </c>
      <c r="E675" s="10" t="s">
        <v>423</v>
      </c>
      <c r="F675" s="8"/>
      <c r="G675" s="11"/>
      <c r="H675" s="8"/>
    </row>
    <row r="676" ht="18.75" spans="1:8">
      <c r="A676" s="8">
        <v>673</v>
      </c>
      <c r="B676" s="9" t="s">
        <v>10</v>
      </c>
      <c r="C676" s="10" t="s">
        <v>685</v>
      </c>
      <c r="D676" s="9" t="str">
        <f>"苏娟"</f>
        <v>苏娟</v>
      </c>
      <c r="E676" s="10" t="s">
        <v>423</v>
      </c>
      <c r="F676" s="8"/>
      <c r="G676" s="11"/>
      <c r="H676" s="8"/>
    </row>
    <row r="677" ht="18.75" spans="1:8">
      <c r="A677" s="8">
        <v>674</v>
      </c>
      <c r="B677" s="9" t="s">
        <v>10</v>
      </c>
      <c r="C677" s="10" t="s">
        <v>686</v>
      </c>
      <c r="D677" s="9" t="str">
        <f>"武嘉祺"</f>
        <v>武嘉祺</v>
      </c>
      <c r="E677" s="10" t="s">
        <v>423</v>
      </c>
      <c r="F677" s="8"/>
      <c r="G677" s="11"/>
      <c r="H677" s="8"/>
    </row>
    <row r="678" ht="18.75" spans="1:8">
      <c r="A678" s="8">
        <v>675</v>
      </c>
      <c r="B678" s="9" t="s">
        <v>10</v>
      </c>
      <c r="C678" s="10" t="s">
        <v>687</v>
      </c>
      <c r="D678" s="9" t="str">
        <f>"洪少粉"</f>
        <v>洪少粉</v>
      </c>
      <c r="E678" s="10" t="s">
        <v>423</v>
      </c>
      <c r="F678" s="8"/>
      <c r="G678" s="11"/>
      <c r="H678" s="8"/>
    </row>
    <row r="679" ht="18.75" spans="1:8">
      <c r="A679" s="8">
        <v>676</v>
      </c>
      <c r="B679" s="9" t="s">
        <v>10</v>
      </c>
      <c r="C679" s="10" t="s">
        <v>688</v>
      </c>
      <c r="D679" s="9" t="str">
        <f>"姚婷"</f>
        <v>姚婷</v>
      </c>
      <c r="E679" s="10" t="s">
        <v>423</v>
      </c>
      <c r="F679" s="8"/>
      <c r="G679" s="11"/>
      <c r="H679" s="8"/>
    </row>
    <row r="680" ht="18.75" spans="1:8">
      <c r="A680" s="8">
        <v>677</v>
      </c>
      <c r="B680" s="9" t="s">
        <v>10</v>
      </c>
      <c r="C680" s="10" t="s">
        <v>689</v>
      </c>
      <c r="D680" s="9" t="str">
        <f>"林杰"</f>
        <v>林杰</v>
      </c>
      <c r="E680" s="10" t="s">
        <v>423</v>
      </c>
      <c r="F680" s="8"/>
      <c r="G680" s="11"/>
      <c r="H680" s="8"/>
    </row>
    <row r="681" ht="18.75" spans="1:8">
      <c r="A681" s="8">
        <v>678</v>
      </c>
      <c r="B681" s="9" t="s">
        <v>10</v>
      </c>
      <c r="C681" s="10" t="s">
        <v>690</v>
      </c>
      <c r="D681" s="9" t="str">
        <f>"卿楚"</f>
        <v>卿楚</v>
      </c>
      <c r="E681" s="10" t="s">
        <v>423</v>
      </c>
      <c r="F681" s="8"/>
      <c r="G681" s="11"/>
      <c r="H681" s="8"/>
    </row>
    <row r="682" ht="18.75" spans="1:8">
      <c r="A682" s="8">
        <v>679</v>
      </c>
      <c r="B682" s="9" t="s">
        <v>10</v>
      </c>
      <c r="C682" s="10" t="s">
        <v>691</v>
      </c>
      <c r="D682" s="9" t="str">
        <f>"赵音"</f>
        <v>赵音</v>
      </c>
      <c r="E682" s="10" t="s">
        <v>423</v>
      </c>
      <c r="F682" s="8"/>
      <c r="G682" s="11"/>
      <c r="H682" s="8"/>
    </row>
    <row r="683" ht="18.75" spans="1:8">
      <c r="A683" s="8">
        <v>680</v>
      </c>
      <c r="B683" s="9" t="s">
        <v>10</v>
      </c>
      <c r="C683" s="10" t="s">
        <v>692</v>
      </c>
      <c r="D683" s="9" t="str">
        <f>"符芳苑"</f>
        <v>符芳苑</v>
      </c>
      <c r="E683" s="10" t="s">
        <v>423</v>
      </c>
      <c r="F683" s="8"/>
      <c r="G683" s="11"/>
      <c r="H683" s="8"/>
    </row>
    <row r="684" ht="18.75" spans="1:8">
      <c r="A684" s="8">
        <v>681</v>
      </c>
      <c r="B684" s="9" t="s">
        <v>10</v>
      </c>
      <c r="C684" s="10" t="s">
        <v>693</v>
      </c>
      <c r="D684" s="9" t="str">
        <f>"林子娴"</f>
        <v>林子娴</v>
      </c>
      <c r="E684" s="10" t="s">
        <v>423</v>
      </c>
      <c r="F684" s="8"/>
      <c r="G684" s="11"/>
      <c r="H684" s="8"/>
    </row>
    <row r="685" ht="18.75" spans="1:8">
      <c r="A685" s="8">
        <v>682</v>
      </c>
      <c r="B685" s="9" t="s">
        <v>10</v>
      </c>
      <c r="C685" s="10" t="s">
        <v>694</v>
      </c>
      <c r="D685" s="9" t="str">
        <f>"刘汉桐"</f>
        <v>刘汉桐</v>
      </c>
      <c r="E685" s="10" t="s">
        <v>423</v>
      </c>
      <c r="F685" s="8"/>
      <c r="G685" s="11"/>
      <c r="H685" s="8"/>
    </row>
    <row r="686" ht="18.75" spans="1:8">
      <c r="A686" s="8">
        <v>683</v>
      </c>
      <c r="B686" s="9" t="s">
        <v>10</v>
      </c>
      <c r="C686" s="10" t="s">
        <v>695</v>
      </c>
      <c r="D686" s="9" t="str">
        <f>"陈泽柳"</f>
        <v>陈泽柳</v>
      </c>
      <c r="E686" s="10" t="s">
        <v>423</v>
      </c>
      <c r="F686" s="8"/>
      <c r="G686" s="11"/>
      <c r="H686" s="8"/>
    </row>
    <row r="687" ht="18.75" spans="1:8">
      <c r="A687" s="8">
        <v>684</v>
      </c>
      <c r="B687" s="9" t="s">
        <v>10</v>
      </c>
      <c r="C687" s="10" t="s">
        <v>696</v>
      </c>
      <c r="D687" s="9" t="str">
        <f>"张顺龙"</f>
        <v>张顺龙</v>
      </c>
      <c r="E687" s="10" t="s">
        <v>423</v>
      </c>
      <c r="F687" s="8"/>
      <c r="G687" s="11"/>
      <c r="H687" s="8"/>
    </row>
  </sheetData>
  <autoFilter ref="A3:H687">
    <sortState ref="A4:H687">
      <sortCondition ref="E3" descending="1"/>
    </sortState>
    <extLst/>
  </autoFilter>
  <mergeCells count="2">
    <mergeCell ref="A2:H2"/>
    <mergeCell ref="G4:G4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6" sqref="G1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小黄</cp:lastModifiedBy>
  <dcterms:created xsi:type="dcterms:W3CDTF">2023-05-12T11:15:00Z</dcterms:created>
  <dcterms:modified xsi:type="dcterms:W3CDTF">2024-06-02T08:31:47Z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19676761781C4D29AE6D76DCEF7DB969_12</vt:lpwstr>
  </property>
</Properties>
</file>