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<sst xmlns="http://schemas.openxmlformats.org/spreadsheetml/2006/main" count="341" uniqueCount="229">
  <si>
    <t>附件1</t>
  </si>
  <si>
    <t>海南医学院第一附属医院江东院区2024年5月招聘工作人员笔试成绩及进入面试人员名单
（非护理岗位）</t>
  </si>
  <si>
    <t>序号</t>
  </si>
  <si>
    <t>报考科室</t>
  </si>
  <si>
    <t>报考岗位</t>
  </si>
  <si>
    <t>准考证号</t>
  </si>
  <si>
    <t>姓名</t>
  </si>
  <si>
    <t>笔试成绩</t>
  </si>
  <si>
    <t>排名</t>
  </si>
  <si>
    <t>笔试合格分数线</t>
  </si>
  <si>
    <t>备注</t>
  </si>
  <si>
    <t>呼吸内科</t>
  </si>
  <si>
    <t>0101_医师岗</t>
  </si>
  <si>
    <t>246022819</t>
  </si>
  <si>
    <t>进入面试</t>
  </si>
  <si>
    <t>246022818</t>
  </si>
  <si>
    <t>246022820</t>
  </si>
  <si>
    <t>缺考</t>
  </si>
  <si>
    <t>放疗科</t>
  </si>
  <si>
    <t>0103_物理师岗</t>
  </si>
  <si>
    <t>246022328</t>
  </si>
  <si>
    <t>246022329</t>
  </si>
  <si>
    <t>246022327</t>
  </si>
  <si>
    <t>246022325</t>
  </si>
  <si>
    <t>246022330</t>
  </si>
  <si>
    <t>246022326</t>
  </si>
  <si>
    <t>心血管内一科</t>
  </si>
  <si>
    <t>0104_医师岗</t>
  </si>
  <si>
    <t>246022728</t>
  </si>
  <si>
    <t>246022729</t>
  </si>
  <si>
    <t>246022727</t>
  </si>
  <si>
    <t>246022730</t>
  </si>
  <si>
    <t>246022726</t>
  </si>
  <si>
    <t>246022725</t>
  </si>
  <si>
    <t>肾内科</t>
  </si>
  <si>
    <t>0106_血液净化中心医师岗</t>
  </si>
  <si>
    <t>246022720</t>
  </si>
  <si>
    <t>246022721</t>
  </si>
  <si>
    <t>246022722</t>
  </si>
  <si>
    <t>246022724</t>
  </si>
  <si>
    <t>246022723</t>
  </si>
  <si>
    <t>感染科</t>
  </si>
  <si>
    <t>0107_医师岗</t>
  </si>
  <si>
    <t>246023016</t>
  </si>
  <si>
    <t>246023011</t>
  </si>
  <si>
    <t>246023012</t>
  </si>
  <si>
    <t>246023015</t>
  </si>
  <si>
    <t>246023014</t>
  </si>
  <si>
    <t>246023010</t>
  </si>
  <si>
    <t>246023013</t>
  </si>
  <si>
    <t>内分泌科</t>
  </si>
  <si>
    <t>0108_医师岗</t>
  </si>
  <si>
    <t>246023021</t>
  </si>
  <si>
    <t>246023020</t>
  </si>
  <si>
    <t>246023018</t>
  </si>
  <si>
    <t>246023019</t>
  </si>
  <si>
    <t>246023017</t>
  </si>
  <si>
    <t>重症医学科</t>
  </si>
  <si>
    <t>0110_医师岗</t>
  </si>
  <si>
    <t>246022809</t>
  </si>
  <si>
    <t>246022803</t>
  </si>
  <si>
    <t>246022811</t>
  </si>
  <si>
    <t>246022802</t>
  </si>
  <si>
    <t>246022805</t>
  </si>
  <si>
    <t>246022807</t>
  </si>
  <si>
    <t>246022804</t>
  </si>
  <si>
    <t>246022810</t>
  </si>
  <si>
    <t>246022808</t>
  </si>
  <si>
    <t>246022813</t>
  </si>
  <si>
    <t>246022806</t>
  </si>
  <si>
    <t>246022801</t>
  </si>
  <si>
    <t>246022812</t>
  </si>
  <si>
    <t>急诊和创伤外科</t>
  </si>
  <si>
    <t>0111_医师岗</t>
  </si>
  <si>
    <t>246023008</t>
  </si>
  <si>
    <t>246023009</t>
  </si>
  <si>
    <t>246023003</t>
  </si>
  <si>
    <t>246023004</t>
  </si>
  <si>
    <t>246023006</t>
  </si>
  <si>
    <t>246023002</t>
  </si>
  <si>
    <t>246023001</t>
  </si>
  <si>
    <t>246023005</t>
  </si>
  <si>
    <t>246023007</t>
  </si>
  <si>
    <t>0112_TICU病区医师岗</t>
  </si>
  <si>
    <t>246022914</t>
  </si>
  <si>
    <t>246022915</t>
  </si>
  <si>
    <t>246022911</t>
  </si>
  <si>
    <t>246022913</t>
  </si>
  <si>
    <t>246022912</t>
  </si>
  <si>
    <t>246022910</t>
  </si>
  <si>
    <t>246022916</t>
  </si>
  <si>
    <t>输血科</t>
  </si>
  <si>
    <t>0114_医师岗</t>
  </si>
  <si>
    <t>246022814</t>
  </si>
  <si>
    <t>246022815</t>
  </si>
  <si>
    <t>246022817</t>
  </si>
  <si>
    <t>246022816</t>
  </si>
  <si>
    <t>普通外科</t>
  </si>
  <si>
    <t>0113_医师岗</t>
  </si>
  <si>
    <t>246022529</t>
  </si>
  <si>
    <t>246022528</t>
  </si>
  <si>
    <t>246022525</t>
  </si>
  <si>
    <t>246022527</t>
  </si>
  <si>
    <t>246022530</t>
  </si>
  <si>
    <t>246022526</t>
  </si>
  <si>
    <t>放射科</t>
  </si>
  <si>
    <t>0115_技师岗</t>
  </si>
  <si>
    <t>246022517</t>
  </si>
  <si>
    <t>246022416</t>
  </si>
  <si>
    <t>246022501</t>
  </si>
  <si>
    <t>246022505</t>
  </si>
  <si>
    <t>246022516</t>
  </si>
  <si>
    <t>246022401</t>
  </si>
  <si>
    <t>246022511</t>
  </si>
  <si>
    <t>246022423</t>
  </si>
  <si>
    <t>246022404</t>
  </si>
  <si>
    <t>246022509</t>
  </si>
  <si>
    <t>246022425</t>
  </si>
  <si>
    <t>246022403</t>
  </si>
  <si>
    <t>246022424</t>
  </si>
  <si>
    <t>246022409</t>
  </si>
  <si>
    <t>246022430</t>
  </si>
  <si>
    <t>246022507</t>
  </si>
  <si>
    <t>246022427</t>
  </si>
  <si>
    <t>246022406</t>
  </si>
  <si>
    <t>246022411</t>
  </si>
  <si>
    <t>246022407</t>
  </si>
  <si>
    <t>246022421</t>
  </si>
  <si>
    <t>246022429</t>
  </si>
  <si>
    <t>246022524</t>
  </si>
  <si>
    <t>246022405</t>
  </si>
  <si>
    <t>246022520</t>
  </si>
  <si>
    <t>246022522</t>
  </si>
  <si>
    <t>246022415</t>
  </si>
  <si>
    <t>246022408</t>
  </si>
  <si>
    <t>246022523</t>
  </si>
  <si>
    <t>246022503</t>
  </si>
  <si>
    <t>246022514</t>
  </si>
  <si>
    <t>246022513</t>
  </si>
  <si>
    <t>246022508</t>
  </si>
  <si>
    <t>246022506</t>
  </si>
  <si>
    <t>246022504</t>
  </si>
  <si>
    <t>246022512</t>
  </si>
  <si>
    <t>246022410</t>
  </si>
  <si>
    <t>246022419</t>
  </si>
  <si>
    <t>246022519</t>
  </si>
  <si>
    <t>246022521</t>
  </si>
  <si>
    <t>246022518</t>
  </si>
  <si>
    <t>246022422</t>
  </si>
  <si>
    <t>246022420</t>
  </si>
  <si>
    <t>246022502</t>
  </si>
  <si>
    <t>246022414</t>
  </si>
  <si>
    <t>246022412</t>
  </si>
  <si>
    <t>246022413</t>
  </si>
  <si>
    <t>246022418</t>
  </si>
  <si>
    <t>246022510</t>
  </si>
  <si>
    <t>246022426</t>
  </si>
  <si>
    <t>246022515</t>
  </si>
  <si>
    <t>246022417</t>
  </si>
  <si>
    <t>246022428</t>
  </si>
  <si>
    <t>0116_介入导管室技师岗</t>
  </si>
  <si>
    <t>246022902</t>
  </si>
  <si>
    <t>246022901</t>
  </si>
  <si>
    <t>246022905</t>
  </si>
  <si>
    <t>246022906</t>
  </si>
  <si>
    <t>246022907</t>
  </si>
  <si>
    <t>246022903</t>
  </si>
  <si>
    <t>246022908</t>
  </si>
  <si>
    <t>246022909</t>
  </si>
  <si>
    <t>246022904</t>
  </si>
  <si>
    <t>心脑电图室</t>
  </si>
  <si>
    <t>0117_医师岗</t>
  </si>
  <si>
    <t>246022917</t>
  </si>
  <si>
    <t>246022918</t>
  </si>
  <si>
    <t>246022921</t>
  </si>
  <si>
    <t>246022919</t>
  </si>
  <si>
    <t>246022922</t>
  </si>
  <si>
    <t>246022920</t>
  </si>
  <si>
    <t>药学部</t>
  </si>
  <si>
    <t>0118_专技岗</t>
  </si>
  <si>
    <t>246022708</t>
  </si>
  <si>
    <t>246022610</t>
  </si>
  <si>
    <t>246022603</t>
  </si>
  <si>
    <t>246022604</t>
  </si>
  <si>
    <t>246022718</t>
  </si>
  <si>
    <t>246022615</t>
  </si>
  <si>
    <t>246022719</t>
  </si>
  <si>
    <t>246022616</t>
  </si>
  <si>
    <t>246022629</t>
  </si>
  <si>
    <t>246022622</t>
  </si>
  <si>
    <t>246022618</t>
  </si>
  <si>
    <t>246022710</t>
  </si>
  <si>
    <t>246022609</t>
  </si>
  <si>
    <t>246022712</t>
  </si>
  <si>
    <t>246022611</t>
  </si>
  <si>
    <t>246022713</t>
  </si>
  <si>
    <t>246022623</t>
  </si>
  <si>
    <t>246022605</t>
  </si>
  <si>
    <t>246022624</t>
  </si>
  <si>
    <t>246022619</t>
  </si>
  <si>
    <t>246022704</t>
  </si>
  <si>
    <t>246022705</t>
  </si>
  <si>
    <t>246022627</t>
  </si>
  <si>
    <t>246022709</t>
  </si>
  <si>
    <t>246022714</t>
  </si>
  <si>
    <t>246022607</t>
  </si>
  <si>
    <t>246022606</t>
  </si>
  <si>
    <t>246022703</t>
  </si>
  <si>
    <t>246022621</t>
  </si>
  <si>
    <t>246022701</t>
  </si>
  <si>
    <t>246022601</t>
  </si>
  <si>
    <t>246022602</t>
  </si>
  <si>
    <t>246022608</t>
  </si>
  <si>
    <t>246022706</t>
  </si>
  <si>
    <t>246022614</t>
  </si>
  <si>
    <t>246022626</t>
  </si>
  <si>
    <t>246022716</t>
  </si>
  <si>
    <t>246022625</t>
  </si>
  <si>
    <t>246022620</t>
  </si>
  <si>
    <t>246022715</t>
  </si>
  <si>
    <t>246022711</t>
  </si>
  <si>
    <t>246022628</t>
  </si>
  <si>
    <t>246022702</t>
  </si>
  <si>
    <t>246022717</t>
  </si>
  <si>
    <t>246022612</t>
  </si>
  <si>
    <t>246022630</t>
  </si>
  <si>
    <t>246022617</t>
  </si>
  <si>
    <t>246022613</t>
  </si>
  <si>
    <t>246022707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</si>
</sst>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2"/>
  <sheetViews>
    <sheetView tabSelected="1" workbookViewId="0">
      <pane ySplit="3" topLeftCell="A120" activePane="bottomLeft" state="frozen"/>
      <selection/>
      <selection pane="bottomLeft" activeCell="J94" sqref="J94"/>
    </sheetView>
  </sheetViews>
  <sheetFormatPr defaultColWidth="9" defaultRowHeight="13.5"/>
  <cols>
    <col min="2" max="2" width="19.125" customWidth="1"/>
    <col min="3" max="3" width="29.25" customWidth="1"/>
    <col min="4" max="4" width="18.75" customWidth="1"/>
    <col min="5" max="5" width="13.375" customWidth="1"/>
    <col min="6" max="6" width="15.75" customWidth="1"/>
    <col min="7" max="7" width="14.375" customWidth="1"/>
    <col min="8" max="8" width="20.125" style="1" customWidth="1"/>
    <col min="9" max="9" width="17.375" customWidth="1"/>
  </cols>
  <sheetData>
    <row r="1" ht="24" customHeight="1" spans="1:1">
      <c r="A1" s="2" t="s">
        <v>0</v>
      </c>
    </row>
    <row r="2" ht="57" customHeight="1" spans="1:9">
      <c r="A2" s="3" t="s">
        <v>1</v>
      </c>
      <c r="B2" s="3"/>
      <c r="C2" s="4"/>
      <c r="D2" s="4"/>
      <c r="E2" s="4"/>
      <c r="F2" s="4"/>
      <c r="G2" s="4"/>
      <c r="H2" s="5"/>
      <c r="I2" s="4"/>
    </row>
    <row r="3" ht="4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ht="20" customHeight="1" spans="1:9">
      <c r="A4" s="8">
        <v>1</v>
      </c>
      <c r="B4" s="9" t="s">
        <v>11</v>
      </c>
      <c r="C4" s="9" t="s">
        <v>12</v>
      </c>
      <c r="D4" s="10" t="s">
        <v>13</v>
      </c>
      <c r="E4" s="9" t="str">
        <f>"徐超群"</f>
        <v>徐超群</v>
      </c>
      <c r="F4" s="11">
        <v>71</v>
      </c>
      <c r="G4" s="10">
        <v>1</v>
      </c>
      <c r="H4" s="12">
        <v>68</v>
      </c>
      <c r="I4" s="10" t="s">
        <v>14</v>
      </c>
    </row>
    <row r="5" ht="20" customHeight="1" spans="1:9">
      <c r="A5" s="8">
        <v>2</v>
      </c>
      <c r="B5" s="9"/>
      <c r="C5" s="9"/>
      <c r="D5" s="10" t="s">
        <v>15</v>
      </c>
      <c r="E5" s="9" t="str">
        <f>"许妍慧"</f>
        <v>许妍慧</v>
      </c>
      <c r="F5" s="11">
        <v>65</v>
      </c>
      <c r="G5" s="10">
        <v>2</v>
      </c>
      <c r="H5" s="12"/>
      <c r="I5" s="10"/>
    </row>
    <row r="6" ht="20" customHeight="1" spans="1:9">
      <c r="A6" s="8">
        <v>3</v>
      </c>
      <c r="B6" s="9"/>
      <c r="C6" s="9"/>
      <c r="D6" s="10" t="s">
        <v>16</v>
      </c>
      <c r="E6" s="9" t="str">
        <f>"陈明飞"</f>
        <v>陈明飞</v>
      </c>
      <c r="F6" s="10" t="s">
        <v>17</v>
      </c>
      <c r="G6" s="10"/>
      <c r="H6" s="12"/>
      <c r="I6" s="10"/>
    </row>
    <row r="7" ht="20" customHeight="1" spans="1:9">
      <c r="A7" s="8">
        <v>4</v>
      </c>
      <c r="B7" s="13" t="s">
        <v>18</v>
      </c>
      <c r="C7" s="13" t="s">
        <v>19</v>
      </c>
      <c r="D7" s="14" t="s">
        <v>20</v>
      </c>
      <c r="E7" s="15" t="str">
        <f>"陈强健"</f>
        <v>陈强健</v>
      </c>
      <c r="F7" s="14">
        <v>59</v>
      </c>
      <c r="G7" s="14">
        <v>1</v>
      </c>
      <c r="H7" s="16">
        <f>AVERAGE(F7:F10)</f>
        <v>55.5</v>
      </c>
      <c r="I7" s="14" t="s">
        <v>14</v>
      </c>
    </row>
    <row r="8" ht="20" customHeight="1" spans="1:9">
      <c r="A8" s="8">
        <v>5</v>
      </c>
      <c r="B8" s="17"/>
      <c r="C8" s="17"/>
      <c r="D8" s="14" t="s">
        <v>21</v>
      </c>
      <c r="E8" s="15" t="str">
        <f>"吴伯亚"</f>
        <v>吴伯亚</v>
      </c>
      <c r="F8" s="14">
        <v>57</v>
      </c>
      <c r="G8" s="14">
        <v>2</v>
      </c>
      <c r="H8" s="18"/>
      <c r="I8" s="14" t="s">
        <v>14</v>
      </c>
    </row>
    <row r="9" ht="20" customHeight="1" spans="1:9">
      <c r="A9" s="8">
        <v>6</v>
      </c>
      <c r="B9" s="17"/>
      <c r="C9" s="17"/>
      <c r="D9" s="14" t="s">
        <v>22</v>
      </c>
      <c r="E9" s="15" t="str">
        <f>"胡兆辉"</f>
        <v>胡兆辉</v>
      </c>
      <c r="F9" s="14">
        <v>55</v>
      </c>
      <c r="G9" s="14">
        <v>3</v>
      </c>
      <c r="H9" s="18"/>
      <c r="I9" s="14"/>
    </row>
    <row r="10" ht="20" customHeight="1" spans="1:9">
      <c r="A10" s="8">
        <v>7</v>
      </c>
      <c r="B10" s="17"/>
      <c r="C10" s="17"/>
      <c r="D10" s="14" t="s">
        <v>23</v>
      </c>
      <c r="E10" s="15" t="str">
        <f>"王禄贵"</f>
        <v>王禄贵</v>
      </c>
      <c r="F10" s="14">
        <v>51</v>
      </c>
      <c r="G10" s="14">
        <v>4</v>
      </c>
      <c r="H10" s="19"/>
      <c r="I10" s="14"/>
    </row>
    <row r="11" ht="20" customHeight="1" spans="1:9">
      <c r="A11" s="8">
        <v>8</v>
      </c>
      <c r="B11" s="17"/>
      <c r="C11" s="17"/>
      <c r="D11" s="14" t="s">
        <v>24</v>
      </c>
      <c r="E11" s="15" t="str">
        <f>"吴婷"</f>
        <v>吴婷</v>
      </c>
      <c r="F11" s="14" t="s">
        <v>17</v>
      </c>
      <c r="G11" s="14"/>
      <c r="H11" s="20"/>
      <c r="I11" s="14"/>
    </row>
    <row r="12" ht="20" customHeight="1" spans="1:9">
      <c r="A12" s="8">
        <v>9</v>
      </c>
      <c r="B12" s="21"/>
      <c r="C12" s="21"/>
      <c r="D12" s="14" t="s">
        <v>25</v>
      </c>
      <c r="E12" s="15" t="str">
        <f>"温尚民"</f>
        <v>温尚民</v>
      </c>
      <c r="F12" s="14" t="s">
        <v>17</v>
      </c>
      <c r="G12" s="14"/>
      <c r="H12" s="20"/>
      <c r="I12" s="14"/>
    </row>
    <row r="13" ht="20" customHeight="1" spans="1:9">
      <c r="A13" s="8">
        <v>10</v>
      </c>
      <c r="B13" s="13" t="s">
        <v>26</v>
      </c>
      <c r="C13" s="13" t="s">
        <v>27</v>
      </c>
      <c r="D13" s="14" t="s">
        <v>28</v>
      </c>
      <c r="E13" s="15" t="str">
        <f>"朱典淑"</f>
        <v>朱典淑</v>
      </c>
      <c r="F13" s="14">
        <v>84</v>
      </c>
      <c r="G13" s="14">
        <v>1</v>
      </c>
      <c r="H13" s="16">
        <f>AVERAGE(F13:F18)</f>
        <v>75.8333333333333</v>
      </c>
      <c r="I13" s="14" t="s">
        <v>14</v>
      </c>
    </row>
    <row r="14" ht="20" customHeight="1" spans="1:9">
      <c r="A14" s="8">
        <v>11</v>
      </c>
      <c r="B14" s="17"/>
      <c r="C14" s="17"/>
      <c r="D14" s="14" t="s">
        <v>29</v>
      </c>
      <c r="E14" s="15" t="str">
        <f>"邢耀文"</f>
        <v>邢耀文</v>
      </c>
      <c r="F14" s="14">
        <v>78</v>
      </c>
      <c r="G14" s="14">
        <v>2</v>
      </c>
      <c r="H14" s="18"/>
      <c r="I14" s="14" t="s">
        <v>14</v>
      </c>
    </row>
    <row r="15" ht="20" customHeight="1" spans="1:9">
      <c r="A15" s="8">
        <v>12</v>
      </c>
      <c r="B15" s="17"/>
      <c r="C15" s="17"/>
      <c r="D15" s="14" t="s">
        <v>30</v>
      </c>
      <c r="E15" s="15" t="str">
        <f>"陈道乾"</f>
        <v>陈道乾</v>
      </c>
      <c r="F15" s="14">
        <v>76</v>
      </c>
      <c r="G15" s="14">
        <v>3</v>
      </c>
      <c r="H15" s="18"/>
      <c r="I15" s="14" t="s">
        <v>14</v>
      </c>
    </row>
    <row r="16" ht="20" customHeight="1" spans="1:9">
      <c r="A16" s="8">
        <v>13</v>
      </c>
      <c r="B16" s="17"/>
      <c r="C16" s="17"/>
      <c r="D16" s="14" t="s">
        <v>31</v>
      </c>
      <c r="E16" s="15" t="str">
        <f>"王越"</f>
        <v>王越</v>
      </c>
      <c r="F16" s="14">
        <v>76</v>
      </c>
      <c r="G16" s="14">
        <v>4</v>
      </c>
      <c r="H16" s="18"/>
      <c r="I16" s="14" t="s">
        <v>14</v>
      </c>
    </row>
    <row r="17" ht="20" customHeight="1" spans="1:9">
      <c r="A17" s="8">
        <v>14</v>
      </c>
      <c r="B17" s="17"/>
      <c r="C17" s="17"/>
      <c r="D17" s="14" t="s">
        <v>32</v>
      </c>
      <c r="E17" s="15" t="str">
        <f>"何益敏"</f>
        <v>何益敏</v>
      </c>
      <c r="F17" s="14">
        <v>73</v>
      </c>
      <c r="G17" s="14">
        <v>5</v>
      </c>
      <c r="H17" s="18"/>
      <c r="I17" s="14"/>
    </row>
    <row r="18" ht="20" customHeight="1" spans="1:9">
      <c r="A18" s="8">
        <v>15</v>
      </c>
      <c r="B18" s="21"/>
      <c r="C18" s="21"/>
      <c r="D18" s="14" t="s">
        <v>33</v>
      </c>
      <c r="E18" s="15" t="str">
        <f>"王梦迪"</f>
        <v>王梦迪</v>
      </c>
      <c r="F18" s="14">
        <v>68</v>
      </c>
      <c r="G18" s="14">
        <v>6</v>
      </c>
      <c r="H18" s="19"/>
      <c r="I18" s="14"/>
    </row>
    <row r="19" ht="20" customHeight="1" spans="1:9">
      <c r="A19" s="8">
        <v>16</v>
      </c>
      <c r="B19" s="13" t="s">
        <v>34</v>
      </c>
      <c r="C19" s="13" t="s">
        <v>35</v>
      </c>
      <c r="D19" s="14" t="s">
        <v>36</v>
      </c>
      <c r="E19" s="15" t="str">
        <f>"张世球"</f>
        <v>张世球</v>
      </c>
      <c r="F19" s="14">
        <v>68</v>
      </c>
      <c r="G19" s="14">
        <v>1</v>
      </c>
      <c r="H19" s="16">
        <f>AVERAGE(F19:F21)</f>
        <v>64</v>
      </c>
      <c r="I19" s="14" t="s">
        <v>14</v>
      </c>
    </row>
    <row r="20" ht="20" customHeight="1" spans="1:9">
      <c r="A20" s="8">
        <v>17</v>
      </c>
      <c r="B20" s="17"/>
      <c r="C20" s="17"/>
      <c r="D20" s="14" t="s">
        <v>37</v>
      </c>
      <c r="E20" s="15" t="str">
        <f>"张秋"</f>
        <v>张秋</v>
      </c>
      <c r="F20" s="14">
        <v>67</v>
      </c>
      <c r="G20" s="14">
        <v>2</v>
      </c>
      <c r="H20" s="18"/>
      <c r="I20" s="14" t="s">
        <v>14</v>
      </c>
    </row>
    <row r="21" ht="20" customHeight="1" spans="1:9">
      <c r="A21" s="8">
        <v>18</v>
      </c>
      <c r="B21" s="17"/>
      <c r="C21" s="17"/>
      <c r="D21" s="14" t="s">
        <v>38</v>
      </c>
      <c r="E21" s="15" t="str">
        <f>"王菲菲"</f>
        <v>王菲菲</v>
      </c>
      <c r="F21" s="14">
        <v>57</v>
      </c>
      <c r="G21" s="14">
        <v>3</v>
      </c>
      <c r="H21" s="19"/>
      <c r="I21" s="14"/>
    </row>
    <row r="22" ht="20" customHeight="1" spans="1:9">
      <c r="A22" s="8">
        <v>19</v>
      </c>
      <c r="B22" s="17"/>
      <c r="C22" s="17"/>
      <c r="D22" s="14" t="s">
        <v>39</v>
      </c>
      <c r="E22" s="15" t="str">
        <f>"云晓滢"</f>
        <v>云晓滢</v>
      </c>
      <c r="F22" s="14" t="s">
        <v>17</v>
      </c>
      <c r="G22" s="14"/>
      <c r="H22" s="20"/>
      <c r="I22" s="14"/>
    </row>
    <row r="23" ht="20" customHeight="1" spans="1:9">
      <c r="A23" s="8">
        <v>20</v>
      </c>
      <c r="B23" s="21"/>
      <c r="C23" s="21"/>
      <c r="D23" s="14" t="s">
        <v>40</v>
      </c>
      <c r="E23" s="15" t="str">
        <f>"王薇婷"</f>
        <v>王薇婷</v>
      </c>
      <c r="F23" s="14" t="s">
        <v>17</v>
      </c>
      <c r="G23" s="14"/>
      <c r="H23" s="20"/>
      <c r="I23" s="14"/>
    </row>
    <row r="24" ht="20" customHeight="1" spans="1:9">
      <c r="A24" s="8">
        <v>21</v>
      </c>
      <c r="B24" s="13" t="s">
        <v>41</v>
      </c>
      <c r="C24" s="13" t="s">
        <v>42</v>
      </c>
      <c r="D24" s="14" t="s">
        <v>43</v>
      </c>
      <c r="E24" s="15" t="str">
        <f>"唐香"</f>
        <v>唐香</v>
      </c>
      <c r="F24" s="14">
        <v>67</v>
      </c>
      <c r="G24" s="14">
        <v>1</v>
      </c>
      <c r="H24" s="16">
        <f>AVERAGE(F24:F28)</f>
        <v>65</v>
      </c>
      <c r="I24" s="14" t="s">
        <v>14</v>
      </c>
    </row>
    <row r="25" ht="20" customHeight="1" spans="1:9">
      <c r="A25" s="8">
        <v>22</v>
      </c>
      <c r="B25" s="17"/>
      <c r="C25" s="17"/>
      <c r="D25" s="14" t="s">
        <v>44</v>
      </c>
      <c r="E25" s="15" t="str">
        <f>"陈贤珍"</f>
        <v>陈贤珍</v>
      </c>
      <c r="F25" s="14">
        <v>67</v>
      </c>
      <c r="G25" s="14">
        <v>2</v>
      </c>
      <c r="H25" s="18"/>
      <c r="I25" s="14" t="s">
        <v>14</v>
      </c>
    </row>
    <row r="26" ht="20" customHeight="1" spans="1:9">
      <c r="A26" s="8">
        <v>23</v>
      </c>
      <c r="B26" s="17"/>
      <c r="C26" s="17"/>
      <c r="D26" s="14" t="s">
        <v>45</v>
      </c>
      <c r="E26" s="15" t="str">
        <f>"胡莹月"</f>
        <v>胡莹月</v>
      </c>
      <c r="F26" s="14">
        <v>65</v>
      </c>
      <c r="G26" s="14">
        <v>3</v>
      </c>
      <c r="H26" s="18"/>
      <c r="I26" s="14" t="s">
        <v>14</v>
      </c>
    </row>
    <row r="27" ht="20" customHeight="1" spans="1:9">
      <c r="A27" s="8">
        <v>24</v>
      </c>
      <c r="B27" s="17"/>
      <c r="C27" s="17"/>
      <c r="D27" s="14" t="s">
        <v>46</v>
      </c>
      <c r="E27" s="15" t="str">
        <f>"胡利华"</f>
        <v>胡利华</v>
      </c>
      <c r="F27" s="14">
        <v>64</v>
      </c>
      <c r="G27" s="14">
        <v>4</v>
      </c>
      <c r="H27" s="18"/>
      <c r="I27" s="14"/>
    </row>
    <row r="28" ht="20" customHeight="1" spans="1:9">
      <c r="A28" s="8">
        <v>25</v>
      </c>
      <c r="B28" s="17"/>
      <c r="C28" s="17"/>
      <c r="D28" s="14" t="s">
        <v>47</v>
      </c>
      <c r="E28" s="15" t="str">
        <f>"王淋"</f>
        <v>王淋</v>
      </c>
      <c r="F28" s="14">
        <v>62</v>
      </c>
      <c r="G28" s="14">
        <v>5</v>
      </c>
      <c r="H28" s="19"/>
      <c r="I28" s="14"/>
    </row>
    <row r="29" ht="20" customHeight="1" spans="1:9">
      <c r="A29" s="8">
        <v>26</v>
      </c>
      <c r="B29" s="17"/>
      <c r="C29" s="17"/>
      <c r="D29" s="14" t="s">
        <v>48</v>
      </c>
      <c r="E29" s="15" t="str">
        <f>"王小云"</f>
        <v>王小云</v>
      </c>
      <c r="F29" s="14" t="s">
        <v>17</v>
      </c>
      <c r="G29" s="14"/>
      <c r="H29" s="20"/>
      <c r="I29" s="14"/>
    </row>
    <row r="30" ht="20" customHeight="1" spans="1:9">
      <c r="A30" s="8">
        <v>27</v>
      </c>
      <c r="B30" s="21"/>
      <c r="C30" s="21"/>
      <c r="D30" s="14" t="s">
        <v>49</v>
      </c>
      <c r="E30" s="15" t="str">
        <f>"蔡之彬"</f>
        <v>蔡之彬</v>
      </c>
      <c r="F30" s="14" t="s">
        <v>17</v>
      </c>
      <c r="G30" s="14"/>
      <c r="H30" s="20"/>
      <c r="I30" s="14"/>
    </row>
    <row r="31" ht="20" customHeight="1" spans="1:9">
      <c r="A31" s="8">
        <v>28</v>
      </c>
      <c r="B31" s="13" t="s">
        <v>50</v>
      </c>
      <c r="C31" s="13" t="s">
        <v>51</v>
      </c>
      <c r="D31" s="14" t="s">
        <v>52</v>
      </c>
      <c r="E31" s="15" t="str">
        <f>"王陈雪"</f>
        <v>王陈雪</v>
      </c>
      <c r="F31" s="14">
        <v>76</v>
      </c>
      <c r="G31" s="14">
        <v>1</v>
      </c>
      <c r="H31" s="16">
        <f>AVERAGE(F31:F34)</f>
        <v>69.75</v>
      </c>
      <c r="I31" s="14" t="s">
        <v>14</v>
      </c>
    </row>
    <row r="32" ht="20" customHeight="1" spans="1:9">
      <c r="A32" s="8">
        <v>29</v>
      </c>
      <c r="B32" s="17"/>
      <c r="C32" s="17"/>
      <c r="D32" s="14" t="s">
        <v>53</v>
      </c>
      <c r="E32" s="15" t="str">
        <f>"陈妹妹"</f>
        <v>陈妹妹</v>
      </c>
      <c r="F32" s="14">
        <v>70</v>
      </c>
      <c r="G32" s="14">
        <v>2</v>
      </c>
      <c r="H32" s="18"/>
      <c r="I32" s="14" t="s">
        <v>14</v>
      </c>
    </row>
    <row r="33" ht="20" customHeight="1" spans="1:9">
      <c r="A33" s="8">
        <v>30</v>
      </c>
      <c r="B33" s="17"/>
      <c r="C33" s="17"/>
      <c r="D33" s="14" t="s">
        <v>54</v>
      </c>
      <c r="E33" s="15" t="str">
        <f>"李湘雅"</f>
        <v>李湘雅</v>
      </c>
      <c r="F33" s="14">
        <v>69</v>
      </c>
      <c r="G33" s="14">
        <v>3</v>
      </c>
      <c r="H33" s="18"/>
      <c r="I33" s="14"/>
    </row>
    <row r="34" ht="20" customHeight="1" spans="1:9">
      <c r="A34" s="8">
        <v>31</v>
      </c>
      <c r="B34" s="17"/>
      <c r="C34" s="17"/>
      <c r="D34" s="14" t="s">
        <v>55</v>
      </c>
      <c r="E34" s="15" t="str">
        <f>"苏胜"</f>
        <v>苏胜</v>
      </c>
      <c r="F34" s="14">
        <v>64</v>
      </c>
      <c r="G34" s="14">
        <v>4</v>
      </c>
      <c r="H34" s="19"/>
      <c r="I34" s="14"/>
    </row>
    <row r="35" ht="26" customHeight="1" spans="1:9">
      <c r="A35" s="8">
        <v>32</v>
      </c>
      <c r="B35" s="17"/>
      <c r="C35" s="17"/>
      <c r="D35" s="14" t="s">
        <v>56</v>
      </c>
      <c r="E35" s="13" t="str">
        <f>"吴敬文"</f>
        <v>吴敬文</v>
      </c>
      <c r="F35" s="14" t="s">
        <v>17</v>
      </c>
      <c r="G35" s="14"/>
      <c r="H35" s="20"/>
      <c r="I35" s="14"/>
    </row>
    <row r="36" ht="20" customHeight="1" spans="1:9">
      <c r="A36" s="8">
        <v>33</v>
      </c>
      <c r="B36" s="15" t="s">
        <v>57</v>
      </c>
      <c r="C36" s="15" t="s">
        <v>58</v>
      </c>
      <c r="D36" s="14" t="s">
        <v>59</v>
      </c>
      <c r="E36" s="15" t="str">
        <f>"蒋霜"</f>
        <v>蒋霜</v>
      </c>
      <c r="F36" s="14">
        <v>73</v>
      </c>
      <c r="G36" s="14">
        <v>1</v>
      </c>
      <c r="H36" s="16">
        <f>AVERAGE(F36:F47)</f>
        <v>65.1666666666667</v>
      </c>
      <c r="I36" s="14" t="s">
        <v>14</v>
      </c>
    </row>
    <row r="37" ht="20" customHeight="1" spans="1:9">
      <c r="A37" s="8">
        <v>34</v>
      </c>
      <c r="B37" s="15"/>
      <c r="C37" s="15"/>
      <c r="D37" s="14" t="s">
        <v>60</v>
      </c>
      <c r="E37" s="15" t="str">
        <f>"陈沐莉"</f>
        <v>陈沐莉</v>
      </c>
      <c r="F37" s="14">
        <v>70</v>
      </c>
      <c r="G37" s="14">
        <v>2</v>
      </c>
      <c r="H37" s="18"/>
      <c r="I37" s="14" t="s">
        <v>14</v>
      </c>
    </row>
    <row r="38" ht="20" customHeight="1" spans="1:9">
      <c r="A38" s="8">
        <v>35</v>
      </c>
      <c r="B38" s="15"/>
      <c r="C38" s="15"/>
      <c r="D38" s="14" t="s">
        <v>61</v>
      </c>
      <c r="E38" s="15" t="str">
        <f>"翁艾"</f>
        <v>翁艾</v>
      </c>
      <c r="F38" s="14">
        <v>70</v>
      </c>
      <c r="G38" s="14">
        <v>3</v>
      </c>
      <c r="H38" s="18"/>
      <c r="I38" s="14" t="s">
        <v>14</v>
      </c>
    </row>
    <row r="39" ht="20" customHeight="1" spans="1:9">
      <c r="A39" s="8">
        <v>36</v>
      </c>
      <c r="B39" s="15"/>
      <c r="C39" s="15"/>
      <c r="D39" s="14" t="s">
        <v>62</v>
      </c>
      <c r="E39" s="15" t="str">
        <f>"吕婕"</f>
        <v>吕婕</v>
      </c>
      <c r="F39" s="14">
        <v>70</v>
      </c>
      <c r="G39" s="14">
        <v>4</v>
      </c>
      <c r="H39" s="18"/>
      <c r="I39" s="14" t="s">
        <v>14</v>
      </c>
    </row>
    <row r="40" ht="20" customHeight="1" spans="1:9">
      <c r="A40" s="8">
        <v>37</v>
      </c>
      <c r="B40" s="15"/>
      <c r="C40" s="15"/>
      <c r="D40" s="14" t="s">
        <v>63</v>
      </c>
      <c r="E40" s="15" t="str">
        <f>"王盼"</f>
        <v>王盼</v>
      </c>
      <c r="F40" s="14">
        <v>69</v>
      </c>
      <c r="G40" s="14">
        <v>5</v>
      </c>
      <c r="H40" s="18"/>
      <c r="I40" s="14"/>
    </row>
    <row r="41" ht="20" customHeight="1" spans="1:9">
      <c r="A41" s="8">
        <v>38</v>
      </c>
      <c r="B41" s="15"/>
      <c r="C41" s="15"/>
      <c r="D41" s="14" t="s">
        <v>64</v>
      </c>
      <c r="E41" s="15" t="str">
        <f>"李永妍"</f>
        <v>李永妍</v>
      </c>
      <c r="F41" s="14">
        <v>69</v>
      </c>
      <c r="G41" s="14">
        <v>6</v>
      </c>
      <c r="H41" s="18"/>
      <c r="I41" s="14"/>
    </row>
    <row r="42" ht="20" customHeight="1" spans="1:9">
      <c r="A42" s="8">
        <v>39</v>
      </c>
      <c r="B42" s="15"/>
      <c r="C42" s="15"/>
      <c r="D42" s="14" t="s">
        <v>65</v>
      </c>
      <c r="E42" s="15" t="str">
        <f>"方婷"</f>
        <v>方婷</v>
      </c>
      <c r="F42" s="14">
        <v>66</v>
      </c>
      <c r="G42" s="14">
        <v>7</v>
      </c>
      <c r="H42" s="18"/>
      <c r="I42" s="14"/>
    </row>
    <row r="43" ht="20" customHeight="1" spans="1:9">
      <c r="A43" s="8">
        <v>40</v>
      </c>
      <c r="B43" s="15"/>
      <c r="C43" s="15"/>
      <c r="D43" s="14" t="s">
        <v>66</v>
      </c>
      <c r="E43" s="22" t="str">
        <f>"徐玮"</f>
        <v>徐玮</v>
      </c>
      <c r="F43" s="14">
        <v>65</v>
      </c>
      <c r="G43" s="14">
        <v>8</v>
      </c>
      <c r="H43" s="18"/>
      <c r="I43" s="14"/>
    </row>
    <row r="44" ht="20" customHeight="1" spans="1:9">
      <c r="A44" s="8">
        <v>41</v>
      </c>
      <c r="B44" s="15"/>
      <c r="C44" s="15"/>
      <c r="D44" s="14" t="s">
        <v>67</v>
      </c>
      <c r="E44" s="22" t="str">
        <f>"欧阳丹虹"</f>
        <v>欧阳丹虹</v>
      </c>
      <c r="F44" s="14">
        <v>60</v>
      </c>
      <c r="G44" s="14">
        <v>9</v>
      </c>
      <c r="H44" s="18"/>
      <c r="I44" s="14"/>
    </row>
    <row r="45" ht="20" customHeight="1" spans="1:9">
      <c r="A45" s="8">
        <v>42</v>
      </c>
      <c r="B45" s="15"/>
      <c r="C45" s="15"/>
      <c r="D45" s="14" t="s">
        <v>68</v>
      </c>
      <c r="E45" s="15" t="str">
        <f>"王川玲"</f>
        <v>王川玲</v>
      </c>
      <c r="F45" s="14">
        <v>59</v>
      </c>
      <c r="G45" s="14">
        <v>10</v>
      </c>
      <c r="H45" s="18"/>
      <c r="I45" s="14"/>
    </row>
    <row r="46" ht="20" customHeight="1" spans="1:9">
      <c r="A46" s="8">
        <v>43</v>
      </c>
      <c r="B46" s="15"/>
      <c r="C46" s="15"/>
      <c r="D46" s="14" t="s">
        <v>69</v>
      </c>
      <c r="E46" s="15" t="str">
        <f>"李姝莹"</f>
        <v>李姝莹</v>
      </c>
      <c r="F46" s="14">
        <v>56</v>
      </c>
      <c r="G46" s="14">
        <v>11</v>
      </c>
      <c r="H46" s="18"/>
      <c r="I46" s="14"/>
    </row>
    <row r="47" ht="20" customHeight="1" spans="1:9">
      <c r="A47" s="8">
        <v>44</v>
      </c>
      <c r="B47" s="15"/>
      <c r="C47" s="15"/>
      <c r="D47" s="14" t="s">
        <v>70</v>
      </c>
      <c r="E47" s="15" t="str">
        <f>"李传发"</f>
        <v>李传发</v>
      </c>
      <c r="F47" s="14">
        <v>55</v>
      </c>
      <c r="G47" s="14">
        <v>12</v>
      </c>
      <c r="H47" s="18"/>
      <c r="I47" s="14"/>
    </row>
    <row r="48" ht="20" customHeight="1" spans="1:9">
      <c r="A48" s="8">
        <v>45</v>
      </c>
      <c r="B48" s="15"/>
      <c r="C48" s="15"/>
      <c r="D48" s="14" t="s">
        <v>71</v>
      </c>
      <c r="E48" s="15" t="str">
        <f>"刘彤"</f>
        <v>刘彤</v>
      </c>
      <c r="F48" s="14" t="s">
        <v>17</v>
      </c>
      <c r="G48" s="14"/>
      <c r="H48" s="19"/>
      <c r="I48" s="14"/>
    </row>
    <row r="49" ht="20" customHeight="1" spans="1:9">
      <c r="A49" s="8">
        <v>46</v>
      </c>
      <c r="B49" s="17" t="s">
        <v>72</v>
      </c>
      <c r="C49" s="17" t="s">
        <v>73</v>
      </c>
      <c r="D49" s="14" t="s">
        <v>74</v>
      </c>
      <c r="E49" s="21" t="str">
        <f>"贺万雄"</f>
        <v>贺万雄</v>
      </c>
      <c r="F49" s="14">
        <v>65</v>
      </c>
      <c r="G49" s="14">
        <v>1</v>
      </c>
      <c r="H49" s="16">
        <f>AVERAGE(F49:F54)</f>
        <v>61.6666666666667</v>
      </c>
      <c r="I49" s="14" t="s">
        <v>14</v>
      </c>
    </row>
    <row r="50" ht="20" customHeight="1" spans="1:9">
      <c r="A50" s="8">
        <v>47</v>
      </c>
      <c r="B50" s="17"/>
      <c r="C50" s="17"/>
      <c r="D50" s="14" t="s">
        <v>75</v>
      </c>
      <c r="E50" s="15" t="str">
        <f>"梁泽隆"</f>
        <v>梁泽隆</v>
      </c>
      <c r="F50" s="14">
        <v>65</v>
      </c>
      <c r="G50" s="14">
        <v>2</v>
      </c>
      <c r="H50" s="18"/>
      <c r="I50" s="14" t="s">
        <v>14</v>
      </c>
    </row>
    <row r="51" ht="20" customHeight="1" spans="1:9">
      <c r="A51" s="8">
        <v>48</v>
      </c>
      <c r="B51" s="17"/>
      <c r="C51" s="17"/>
      <c r="D51" s="14" t="s">
        <v>76</v>
      </c>
      <c r="E51" s="15" t="str">
        <f>"梁昌富"</f>
        <v>梁昌富</v>
      </c>
      <c r="F51" s="14">
        <v>63</v>
      </c>
      <c r="G51" s="14">
        <v>3</v>
      </c>
      <c r="H51" s="18"/>
      <c r="I51" s="14" t="s">
        <v>14</v>
      </c>
    </row>
    <row r="52" ht="20" customHeight="1" spans="1:9">
      <c r="A52" s="8">
        <v>49</v>
      </c>
      <c r="B52" s="17"/>
      <c r="C52" s="17"/>
      <c r="D52" s="14" t="s">
        <v>77</v>
      </c>
      <c r="E52" s="15" t="str">
        <f>"张高参"</f>
        <v>张高参</v>
      </c>
      <c r="F52" s="14">
        <v>62</v>
      </c>
      <c r="G52" s="14">
        <v>4</v>
      </c>
      <c r="H52" s="18"/>
      <c r="I52" s="14"/>
    </row>
    <row r="53" ht="20" customHeight="1" spans="1:9">
      <c r="A53" s="8">
        <v>50</v>
      </c>
      <c r="B53" s="17"/>
      <c r="C53" s="17"/>
      <c r="D53" s="14" t="s">
        <v>78</v>
      </c>
      <c r="E53" s="15" t="str">
        <f>"符永华"</f>
        <v>符永华</v>
      </c>
      <c r="F53" s="14">
        <v>60</v>
      </c>
      <c r="G53" s="14">
        <v>5</v>
      </c>
      <c r="H53" s="18"/>
      <c r="I53" s="14"/>
    </row>
    <row r="54" ht="20" customHeight="1" spans="1:9">
      <c r="A54" s="8">
        <v>51</v>
      </c>
      <c r="B54" s="17"/>
      <c r="C54" s="17"/>
      <c r="D54" s="14" t="s">
        <v>79</v>
      </c>
      <c r="E54" s="15" t="str">
        <f>"邢维鑫"</f>
        <v>邢维鑫</v>
      </c>
      <c r="F54" s="14">
        <v>55</v>
      </c>
      <c r="G54" s="14">
        <v>6</v>
      </c>
      <c r="H54" s="19"/>
      <c r="I54" s="14"/>
    </row>
    <row r="55" ht="20" customHeight="1" spans="1:9">
      <c r="A55" s="8">
        <v>52</v>
      </c>
      <c r="B55" s="17"/>
      <c r="C55" s="17"/>
      <c r="D55" s="14" t="s">
        <v>80</v>
      </c>
      <c r="E55" s="15" t="str">
        <f>"刘宇哲"</f>
        <v>刘宇哲</v>
      </c>
      <c r="F55" s="14" t="s">
        <v>17</v>
      </c>
      <c r="G55" s="14"/>
      <c r="H55" s="20"/>
      <c r="I55" s="14"/>
    </row>
    <row r="56" ht="20" customHeight="1" spans="1:9">
      <c r="A56" s="8">
        <v>53</v>
      </c>
      <c r="B56" s="17"/>
      <c r="C56" s="17"/>
      <c r="D56" s="14" t="s">
        <v>81</v>
      </c>
      <c r="E56" s="15" t="str">
        <f>"陈奕孝"</f>
        <v>陈奕孝</v>
      </c>
      <c r="F56" s="14" t="s">
        <v>17</v>
      </c>
      <c r="G56" s="14"/>
      <c r="H56" s="20"/>
      <c r="I56" s="14"/>
    </row>
    <row r="57" ht="20" customHeight="1" spans="1:9">
      <c r="A57" s="8">
        <v>54</v>
      </c>
      <c r="B57" s="17"/>
      <c r="C57" s="21"/>
      <c r="D57" s="14" t="s">
        <v>82</v>
      </c>
      <c r="E57" s="15" t="str">
        <f>"陈仔儒"</f>
        <v>陈仔儒</v>
      </c>
      <c r="F57" s="14" t="s">
        <v>17</v>
      </c>
      <c r="G57" s="14"/>
      <c r="H57" s="20"/>
      <c r="I57" s="14"/>
    </row>
    <row r="58" ht="20" customHeight="1" spans="1:9">
      <c r="A58" s="8">
        <v>55</v>
      </c>
      <c r="B58" s="17"/>
      <c r="C58" s="13" t="s">
        <v>83</v>
      </c>
      <c r="D58" s="14" t="s">
        <v>84</v>
      </c>
      <c r="E58" s="15" t="str">
        <f>"葛建强"</f>
        <v>葛建强</v>
      </c>
      <c r="F58" s="14">
        <v>66</v>
      </c>
      <c r="G58" s="14">
        <v>1</v>
      </c>
      <c r="H58" s="16">
        <f>AVERAGE(F58:F68)</f>
        <v>60.5454545454545</v>
      </c>
      <c r="I58" s="14" t="s">
        <v>14</v>
      </c>
    </row>
    <row r="59" ht="20" customHeight="1" spans="1:9">
      <c r="A59" s="8">
        <v>56</v>
      </c>
      <c r="B59" s="17"/>
      <c r="C59" s="17"/>
      <c r="D59" s="14" t="s">
        <v>85</v>
      </c>
      <c r="E59" s="15" t="str">
        <f>"余善君"</f>
        <v>余善君</v>
      </c>
      <c r="F59" s="14">
        <v>61</v>
      </c>
      <c r="G59" s="14">
        <v>2</v>
      </c>
      <c r="H59" s="18"/>
      <c r="I59" s="14" t="s">
        <v>14</v>
      </c>
    </row>
    <row r="60" ht="20" customHeight="1" spans="1:9">
      <c r="A60" s="8">
        <v>57</v>
      </c>
      <c r="B60" s="17"/>
      <c r="C60" s="17"/>
      <c r="D60" s="14" t="s">
        <v>86</v>
      </c>
      <c r="E60" s="15" t="str">
        <f>"李建棚"</f>
        <v>李建棚</v>
      </c>
      <c r="F60" s="14">
        <v>60</v>
      </c>
      <c r="G60" s="14">
        <v>3</v>
      </c>
      <c r="H60" s="18"/>
      <c r="I60" s="14"/>
    </row>
    <row r="61" ht="20" customHeight="1" spans="1:9">
      <c r="A61" s="8">
        <v>58</v>
      </c>
      <c r="B61" s="17"/>
      <c r="C61" s="17"/>
      <c r="D61" s="14" t="s">
        <v>87</v>
      </c>
      <c r="E61" s="15" t="str">
        <f>"万燕"</f>
        <v>万燕</v>
      </c>
      <c r="F61" s="14">
        <v>59</v>
      </c>
      <c r="G61" s="14">
        <v>4</v>
      </c>
      <c r="H61" s="18"/>
      <c r="I61" s="14"/>
    </row>
    <row r="62" ht="20" customHeight="1" spans="1:9">
      <c r="A62" s="8">
        <v>59</v>
      </c>
      <c r="B62" s="17"/>
      <c r="C62" s="17"/>
      <c r="D62" s="14" t="s">
        <v>88</v>
      </c>
      <c r="E62" s="15" t="str">
        <f>"邓秀文"</f>
        <v>邓秀文</v>
      </c>
      <c r="F62" s="14">
        <v>59</v>
      </c>
      <c r="G62" s="14">
        <v>5</v>
      </c>
      <c r="H62" s="18"/>
      <c r="I62" s="14"/>
    </row>
    <row r="63" ht="20" customHeight="1" spans="1:9">
      <c r="A63" s="8">
        <v>60</v>
      </c>
      <c r="B63" s="17"/>
      <c r="C63" s="17"/>
      <c r="D63" s="14" t="s">
        <v>89</v>
      </c>
      <c r="E63" s="15" t="str">
        <f>"吕嘉阳"</f>
        <v>吕嘉阳</v>
      </c>
      <c r="F63" s="14">
        <v>59</v>
      </c>
      <c r="G63" s="14">
        <v>6</v>
      </c>
      <c r="H63" s="18"/>
      <c r="I63" s="14"/>
    </row>
    <row r="64" ht="20" customHeight="1" spans="1:9">
      <c r="A64" s="8">
        <v>61</v>
      </c>
      <c r="B64" s="21"/>
      <c r="C64" s="21"/>
      <c r="D64" s="14" t="s">
        <v>90</v>
      </c>
      <c r="E64" s="15" t="str">
        <f>"王新月"</f>
        <v>王新月</v>
      </c>
      <c r="F64" s="14">
        <v>55</v>
      </c>
      <c r="G64" s="14">
        <v>7</v>
      </c>
      <c r="H64" s="19"/>
      <c r="I64" s="14"/>
    </row>
    <row r="65" ht="20" customHeight="1" spans="1:9">
      <c r="A65" s="8">
        <v>68</v>
      </c>
      <c r="B65" s="13" t="s">
        <v>91</v>
      </c>
      <c r="C65" s="13" t="s">
        <v>92</v>
      </c>
      <c r="D65" s="14" t="s">
        <v>93</v>
      </c>
      <c r="E65" s="15" t="str">
        <f>"王裕倩"</f>
        <v>王裕倩</v>
      </c>
      <c r="F65" s="14">
        <v>67</v>
      </c>
      <c r="G65" s="14">
        <v>1</v>
      </c>
      <c r="H65" s="16">
        <v>60.55</v>
      </c>
      <c r="I65" s="14" t="s">
        <v>14</v>
      </c>
    </row>
    <row r="66" ht="20" customHeight="1" spans="1:9">
      <c r="A66" s="8">
        <v>69</v>
      </c>
      <c r="B66" s="17"/>
      <c r="C66" s="17"/>
      <c r="D66" s="14" t="s">
        <v>94</v>
      </c>
      <c r="E66" s="15" t="str">
        <f>"邢蓉"</f>
        <v>邢蓉</v>
      </c>
      <c r="F66" s="14">
        <v>62</v>
      </c>
      <c r="G66" s="14">
        <v>2</v>
      </c>
      <c r="H66" s="18"/>
      <c r="I66" s="14" t="s">
        <v>14</v>
      </c>
    </row>
    <row r="67" ht="20" customHeight="1" spans="1:9">
      <c r="A67" s="8">
        <v>70</v>
      </c>
      <c r="B67" s="17"/>
      <c r="C67" s="17"/>
      <c r="D67" s="14" t="s">
        <v>95</v>
      </c>
      <c r="E67" s="15" t="str">
        <f>"胡承俊"</f>
        <v>胡承俊</v>
      </c>
      <c r="F67" s="14">
        <v>61</v>
      </c>
      <c r="G67" s="14">
        <v>3</v>
      </c>
      <c r="H67" s="18"/>
      <c r="I67" s="14" t="s">
        <v>14</v>
      </c>
    </row>
    <row r="68" ht="20" customHeight="1" spans="1:9">
      <c r="A68" s="8">
        <v>71</v>
      </c>
      <c r="B68" s="21"/>
      <c r="C68" s="21"/>
      <c r="D68" s="14" t="s">
        <v>96</v>
      </c>
      <c r="E68" s="15" t="str">
        <f>"杨晓凡"</f>
        <v>杨晓凡</v>
      </c>
      <c r="F68" s="14">
        <v>57</v>
      </c>
      <c r="G68" s="14">
        <v>4</v>
      </c>
      <c r="H68" s="19"/>
      <c r="I68" s="14"/>
    </row>
    <row r="69" ht="20" customHeight="1" spans="1:9">
      <c r="A69" s="8">
        <v>62</v>
      </c>
      <c r="B69" s="13" t="s">
        <v>97</v>
      </c>
      <c r="C69" s="13" t="s">
        <v>98</v>
      </c>
      <c r="D69" s="14" t="s">
        <v>99</v>
      </c>
      <c r="E69" s="15" t="str">
        <f>" 闭劲哲"</f>
        <v> 闭劲哲</v>
      </c>
      <c r="F69" s="14">
        <v>66</v>
      </c>
      <c r="G69" s="14">
        <v>1</v>
      </c>
      <c r="H69" s="16">
        <f>AVERAGE(F69:F72)</f>
        <v>61</v>
      </c>
      <c r="I69" s="14" t="s">
        <v>14</v>
      </c>
    </row>
    <row r="70" ht="20" customHeight="1" spans="1:9">
      <c r="A70" s="8">
        <v>63</v>
      </c>
      <c r="B70" s="17"/>
      <c r="C70" s="17"/>
      <c r="D70" s="14" t="s">
        <v>100</v>
      </c>
      <c r="E70" s="15" t="str">
        <f>"钟磊"</f>
        <v>钟磊</v>
      </c>
      <c r="F70" s="14">
        <v>61</v>
      </c>
      <c r="G70" s="14">
        <v>2</v>
      </c>
      <c r="H70" s="18"/>
      <c r="I70" s="14" t="s">
        <v>14</v>
      </c>
    </row>
    <row r="71" ht="20" customHeight="1" spans="1:9">
      <c r="A71" s="8">
        <v>64</v>
      </c>
      <c r="B71" s="17"/>
      <c r="C71" s="17"/>
      <c r="D71" s="14" t="s">
        <v>101</v>
      </c>
      <c r="E71" s="15" t="str">
        <f>"邢维铭"</f>
        <v>邢维铭</v>
      </c>
      <c r="F71" s="14">
        <v>59</v>
      </c>
      <c r="G71" s="14">
        <v>3</v>
      </c>
      <c r="H71" s="18"/>
      <c r="I71" s="14"/>
    </row>
    <row r="72" ht="20" customHeight="1" spans="1:9">
      <c r="A72" s="8">
        <v>65</v>
      </c>
      <c r="B72" s="17"/>
      <c r="C72" s="17"/>
      <c r="D72" s="14" t="s">
        <v>102</v>
      </c>
      <c r="E72" s="15" t="str">
        <f>"陈邦权"</f>
        <v>陈邦权</v>
      </c>
      <c r="F72" s="14">
        <v>58</v>
      </c>
      <c r="G72" s="14">
        <v>4</v>
      </c>
      <c r="H72" s="19"/>
      <c r="I72" s="14"/>
    </row>
    <row r="73" ht="20" customHeight="1" spans="1:9">
      <c r="A73" s="8">
        <v>66</v>
      </c>
      <c r="B73" s="17"/>
      <c r="C73" s="17"/>
      <c r="D73" s="14" t="s">
        <v>103</v>
      </c>
      <c r="E73" s="15" t="str">
        <f>"徐诗凯"</f>
        <v>徐诗凯</v>
      </c>
      <c r="F73" s="14" t="s">
        <v>17</v>
      </c>
      <c r="G73" s="14"/>
      <c r="H73" s="20"/>
      <c r="I73" s="14"/>
    </row>
    <row r="74" ht="20" customHeight="1" spans="1:9">
      <c r="A74" s="8">
        <v>67</v>
      </c>
      <c r="B74" s="21"/>
      <c r="C74" s="21"/>
      <c r="D74" s="14" t="s">
        <v>104</v>
      </c>
      <c r="E74" s="15" t="str">
        <f>"苏德杰"</f>
        <v>苏德杰</v>
      </c>
      <c r="F74" s="14" t="s">
        <v>17</v>
      </c>
      <c r="G74" s="14"/>
      <c r="H74" s="20"/>
      <c r="I74" s="14"/>
    </row>
    <row r="75" ht="20" customHeight="1" spans="1:9">
      <c r="A75" s="8">
        <v>72</v>
      </c>
      <c r="B75" s="13" t="s">
        <v>105</v>
      </c>
      <c r="C75" s="13" t="s">
        <v>106</v>
      </c>
      <c r="D75" s="14" t="s">
        <v>107</v>
      </c>
      <c r="E75" s="15" t="str">
        <f>"王晓成"</f>
        <v>王晓成</v>
      </c>
      <c r="F75" s="14">
        <v>69</v>
      </c>
      <c r="G75" s="14">
        <v>1</v>
      </c>
      <c r="H75" s="16">
        <v>49.1</v>
      </c>
      <c r="I75" s="14" t="s">
        <v>14</v>
      </c>
    </row>
    <row r="76" ht="20" customHeight="1" spans="1:9">
      <c r="A76" s="8">
        <v>73</v>
      </c>
      <c r="B76" s="17"/>
      <c r="C76" s="17"/>
      <c r="D76" s="14" t="s">
        <v>108</v>
      </c>
      <c r="E76" s="15" t="str">
        <f>"王雪"</f>
        <v>王雪</v>
      </c>
      <c r="F76" s="14">
        <v>63</v>
      </c>
      <c r="G76" s="14">
        <v>2</v>
      </c>
      <c r="H76" s="18"/>
      <c r="I76" s="14" t="s">
        <v>14</v>
      </c>
    </row>
    <row r="77" ht="20" customHeight="1" spans="1:9">
      <c r="A77" s="8">
        <v>74</v>
      </c>
      <c r="B77" s="17"/>
      <c r="C77" s="17"/>
      <c r="D77" s="14" t="s">
        <v>109</v>
      </c>
      <c r="E77" s="15" t="str">
        <f>"周小健"</f>
        <v>周小健</v>
      </c>
      <c r="F77" s="14">
        <v>63</v>
      </c>
      <c r="G77" s="14">
        <v>3</v>
      </c>
      <c r="H77" s="18"/>
      <c r="I77" s="14" t="s">
        <v>14</v>
      </c>
    </row>
    <row r="78" ht="20" customHeight="1" spans="1:9">
      <c r="A78" s="8">
        <v>75</v>
      </c>
      <c r="B78" s="17"/>
      <c r="C78" s="17"/>
      <c r="D78" s="14" t="s">
        <v>110</v>
      </c>
      <c r="E78" s="15" t="str">
        <f>"林国凯"</f>
        <v>林国凯</v>
      </c>
      <c r="F78" s="14">
        <v>62</v>
      </c>
      <c r="G78" s="14">
        <v>4</v>
      </c>
      <c r="H78" s="18"/>
      <c r="I78" s="14"/>
    </row>
    <row r="79" ht="20" customHeight="1" spans="1:9">
      <c r="A79" s="8">
        <v>76</v>
      </c>
      <c r="B79" s="17"/>
      <c r="C79" s="17"/>
      <c r="D79" s="14" t="s">
        <v>111</v>
      </c>
      <c r="E79" s="15" t="str">
        <f>"方晨"</f>
        <v>方晨</v>
      </c>
      <c r="F79" s="14">
        <v>59</v>
      </c>
      <c r="G79" s="14">
        <v>5</v>
      </c>
      <c r="H79" s="18"/>
      <c r="I79" s="14"/>
    </row>
    <row r="80" ht="20" customHeight="1" spans="1:9">
      <c r="A80" s="8">
        <v>77</v>
      </c>
      <c r="B80" s="17"/>
      <c r="C80" s="17"/>
      <c r="D80" s="14" t="s">
        <v>112</v>
      </c>
      <c r="E80" s="15" t="str">
        <f>"符丽娟"</f>
        <v>符丽娟</v>
      </c>
      <c r="F80" s="14">
        <v>59</v>
      </c>
      <c r="G80" s="14">
        <v>6</v>
      </c>
      <c r="H80" s="18"/>
      <c r="I80" s="14"/>
    </row>
    <row r="81" ht="20" customHeight="1" spans="1:9">
      <c r="A81" s="8">
        <v>78</v>
      </c>
      <c r="B81" s="17"/>
      <c r="C81" s="17"/>
      <c r="D81" s="14" t="s">
        <v>113</v>
      </c>
      <c r="E81" s="15" t="str">
        <f>"张旭文"</f>
        <v>张旭文</v>
      </c>
      <c r="F81" s="14">
        <v>53</v>
      </c>
      <c r="G81" s="14">
        <v>7</v>
      </c>
      <c r="H81" s="18"/>
      <c r="I81" s="14"/>
    </row>
    <row r="82" ht="20" customHeight="1" spans="1:9">
      <c r="A82" s="8">
        <v>79</v>
      </c>
      <c r="B82" s="17"/>
      <c r="C82" s="17"/>
      <c r="D82" s="14" t="s">
        <v>114</v>
      </c>
      <c r="E82" s="15" t="str">
        <f>"蔡植熙"</f>
        <v>蔡植熙</v>
      </c>
      <c r="F82" s="14">
        <v>52</v>
      </c>
      <c r="G82" s="14">
        <v>8</v>
      </c>
      <c r="H82" s="18"/>
      <c r="I82" s="14"/>
    </row>
    <row r="83" ht="20" customHeight="1" spans="1:9">
      <c r="A83" s="8">
        <v>80</v>
      </c>
      <c r="B83" s="17"/>
      <c r="C83" s="17"/>
      <c r="D83" s="14" t="s">
        <v>115</v>
      </c>
      <c r="E83" s="15" t="str">
        <f>"周菊秋"</f>
        <v>周菊秋</v>
      </c>
      <c r="F83" s="14">
        <v>52</v>
      </c>
      <c r="G83" s="14">
        <v>9</v>
      </c>
      <c r="H83" s="18"/>
      <c r="I83" s="14"/>
    </row>
    <row r="84" ht="20" customHeight="1" spans="1:9">
      <c r="A84" s="8">
        <v>81</v>
      </c>
      <c r="B84" s="17"/>
      <c r="C84" s="17"/>
      <c r="D84" s="14">
        <v>246022402</v>
      </c>
      <c r="E84" s="15" t="str">
        <f>"谢介文"</f>
        <v>谢介文</v>
      </c>
      <c r="F84" s="14">
        <v>49</v>
      </c>
      <c r="G84" s="14">
        <v>10</v>
      </c>
      <c r="H84" s="18"/>
      <c r="I84" s="14"/>
    </row>
    <row r="85" ht="20" customHeight="1" spans="1:9">
      <c r="A85" s="8">
        <v>82</v>
      </c>
      <c r="B85" s="17"/>
      <c r="C85" s="17"/>
      <c r="D85" s="14" t="s">
        <v>116</v>
      </c>
      <c r="E85" s="15" t="str">
        <f>"云丹"</f>
        <v>云丹</v>
      </c>
      <c r="F85" s="14">
        <v>48</v>
      </c>
      <c r="G85" s="14">
        <v>11</v>
      </c>
      <c r="H85" s="18"/>
      <c r="I85" s="14"/>
    </row>
    <row r="86" ht="20" customHeight="1" spans="1:9">
      <c r="A86" s="8">
        <v>83</v>
      </c>
      <c r="B86" s="17"/>
      <c r="C86" s="17"/>
      <c r="D86" s="14" t="s">
        <v>117</v>
      </c>
      <c r="E86" s="15" t="str">
        <f>"陈天玉"</f>
        <v>陈天玉</v>
      </c>
      <c r="F86" s="14">
        <v>48</v>
      </c>
      <c r="G86" s="14">
        <v>12</v>
      </c>
      <c r="H86" s="18"/>
      <c r="I86" s="14"/>
    </row>
    <row r="87" ht="20" customHeight="1" spans="1:9">
      <c r="A87" s="8">
        <v>84</v>
      </c>
      <c r="B87" s="17"/>
      <c r="C87" s="17"/>
      <c r="D87" s="14" t="s">
        <v>118</v>
      </c>
      <c r="E87" s="15" t="str">
        <f>"陈泽"</f>
        <v>陈泽</v>
      </c>
      <c r="F87" s="14">
        <v>47</v>
      </c>
      <c r="G87" s="14">
        <v>13</v>
      </c>
      <c r="H87" s="18"/>
      <c r="I87" s="14"/>
    </row>
    <row r="88" ht="20" customHeight="1" spans="1:9">
      <c r="A88" s="8">
        <v>85</v>
      </c>
      <c r="B88" s="17"/>
      <c r="C88" s="17"/>
      <c r="D88" s="14" t="s">
        <v>119</v>
      </c>
      <c r="E88" s="15" t="str">
        <f>"王芬"</f>
        <v>王芬</v>
      </c>
      <c r="F88" s="14">
        <v>47</v>
      </c>
      <c r="G88" s="14">
        <v>14</v>
      </c>
      <c r="H88" s="18"/>
      <c r="I88" s="14"/>
    </row>
    <row r="89" ht="20" customHeight="1" spans="1:9">
      <c r="A89" s="8">
        <v>86</v>
      </c>
      <c r="B89" s="17"/>
      <c r="C89" s="17"/>
      <c r="D89" s="14" t="s">
        <v>120</v>
      </c>
      <c r="E89" s="15" t="str">
        <f>"陈孝多"</f>
        <v>陈孝多</v>
      </c>
      <c r="F89" s="14">
        <v>47</v>
      </c>
      <c r="G89" s="14">
        <v>15</v>
      </c>
      <c r="H89" s="18"/>
      <c r="I89" s="14"/>
    </row>
    <row r="90" ht="20" customHeight="1" spans="1:9">
      <c r="A90" s="8">
        <v>87</v>
      </c>
      <c r="B90" s="17"/>
      <c r="C90" s="17"/>
      <c r="D90" s="14" t="s">
        <v>121</v>
      </c>
      <c r="E90" s="15" t="str">
        <f>"黎萧萧"</f>
        <v>黎萧萧</v>
      </c>
      <c r="F90" s="14">
        <v>47</v>
      </c>
      <c r="G90" s="14">
        <v>16</v>
      </c>
      <c r="H90" s="18"/>
      <c r="I90" s="14"/>
    </row>
    <row r="91" ht="20" customHeight="1" spans="1:9">
      <c r="A91" s="8">
        <v>88</v>
      </c>
      <c r="B91" s="17"/>
      <c r="C91" s="17"/>
      <c r="D91" s="14" t="s">
        <v>122</v>
      </c>
      <c r="E91" s="15" t="str">
        <f>"石萃杨"</f>
        <v>石萃杨</v>
      </c>
      <c r="F91" s="14">
        <v>46</v>
      </c>
      <c r="G91" s="14">
        <v>17</v>
      </c>
      <c r="H91" s="18"/>
      <c r="I91" s="14"/>
    </row>
    <row r="92" ht="20" customHeight="1" spans="1:9">
      <c r="A92" s="8">
        <v>89</v>
      </c>
      <c r="B92" s="17"/>
      <c r="C92" s="17"/>
      <c r="D92" s="14" t="s">
        <v>123</v>
      </c>
      <c r="E92" s="15" t="str">
        <f>"陈太典"</f>
        <v>陈太典</v>
      </c>
      <c r="F92" s="14">
        <v>45</v>
      </c>
      <c r="G92" s="14">
        <v>18</v>
      </c>
      <c r="H92" s="18"/>
      <c r="I92" s="14"/>
    </row>
    <row r="93" ht="20" customHeight="1" spans="1:9">
      <c r="A93" s="8">
        <v>90</v>
      </c>
      <c r="B93" s="17"/>
      <c r="C93" s="17"/>
      <c r="D93" s="14" t="s">
        <v>124</v>
      </c>
      <c r="E93" s="15" t="str">
        <f>"陈婆侬"</f>
        <v>陈婆侬</v>
      </c>
      <c r="F93" s="14">
        <v>45</v>
      </c>
      <c r="G93" s="14">
        <v>19</v>
      </c>
      <c r="H93" s="18"/>
      <c r="I93" s="14"/>
    </row>
    <row r="94" ht="20" customHeight="1" spans="1:9">
      <c r="A94" s="8">
        <v>91</v>
      </c>
      <c r="B94" s="17"/>
      <c r="C94" s="17"/>
      <c r="D94" s="14" t="s">
        <v>125</v>
      </c>
      <c r="E94" s="15" t="str">
        <f>"饶健冬"</f>
        <v>饶健冬</v>
      </c>
      <c r="F94" s="14">
        <v>45</v>
      </c>
      <c r="G94" s="14">
        <v>20</v>
      </c>
      <c r="H94" s="18"/>
      <c r="I94" s="14"/>
    </row>
    <row r="95" ht="20" customHeight="1" spans="1:9">
      <c r="A95" s="8">
        <v>92</v>
      </c>
      <c r="B95" s="17"/>
      <c r="C95" s="17"/>
      <c r="D95" s="14" t="s">
        <v>126</v>
      </c>
      <c r="E95" s="15" t="str">
        <f>"王斤才"</f>
        <v>王斤才</v>
      </c>
      <c r="F95" s="14">
        <v>42</v>
      </c>
      <c r="G95" s="14">
        <v>21</v>
      </c>
      <c r="H95" s="18"/>
      <c r="I95" s="14"/>
    </row>
    <row r="96" ht="20" customHeight="1" spans="1:9">
      <c r="A96" s="8">
        <v>93</v>
      </c>
      <c r="B96" s="17"/>
      <c r="C96" s="17"/>
      <c r="D96" s="14" t="s">
        <v>127</v>
      </c>
      <c r="E96" s="15" t="str">
        <f>"张亚萍"</f>
        <v>张亚萍</v>
      </c>
      <c r="F96" s="14">
        <v>40</v>
      </c>
      <c r="G96" s="14">
        <v>22</v>
      </c>
      <c r="H96" s="18"/>
      <c r="I96" s="14"/>
    </row>
    <row r="97" ht="20" customHeight="1" spans="1:9">
      <c r="A97" s="8">
        <v>94</v>
      </c>
      <c r="B97" s="17"/>
      <c r="C97" s="17"/>
      <c r="D97" s="14" t="s">
        <v>128</v>
      </c>
      <c r="E97" s="15" t="str">
        <f>"徐婉婷"</f>
        <v>徐婉婷</v>
      </c>
      <c r="F97" s="14">
        <v>38</v>
      </c>
      <c r="G97" s="14">
        <v>23</v>
      </c>
      <c r="H97" s="18"/>
      <c r="I97" s="14"/>
    </row>
    <row r="98" ht="20" customHeight="1" spans="1:9">
      <c r="A98" s="8">
        <v>95</v>
      </c>
      <c r="B98" s="17"/>
      <c r="C98" s="17"/>
      <c r="D98" s="14" t="s">
        <v>129</v>
      </c>
      <c r="E98" s="15" t="str">
        <f>"王东脉"</f>
        <v>王东脉</v>
      </c>
      <c r="F98" s="14">
        <v>38</v>
      </c>
      <c r="G98" s="14">
        <v>24</v>
      </c>
      <c r="H98" s="18"/>
      <c r="I98" s="14"/>
    </row>
    <row r="99" ht="20" customHeight="1" spans="1:9">
      <c r="A99" s="8">
        <v>96</v>
      </c>
      <c r="B99" s="17"/>
      <c r="C99" s="17"/>
      <c r="D99" s="14" t="s">
        <v>130</v>
      </c>
      <c r="E99" s="15" t="str">
        <f>"林宏友"</f>
        <v>林宏友</v>
      </c>
      <c r="F99" s="14">
        <v>36</v>
      </c>
      <c r="G99" s="14">
        <v>25</v>
      </c>
      <c r="H99" s="19"/>
      <c r="I99" s="14"/>
    </row>
    <row r="100" ht="20" customHeight="1" spans="1:9">
      <c r="A100" s="8">
        <v>97</v>
      </c>
      <c r="B100" s="17"/>
      <c r="C100" s="17"/>
      <c r="D100" s="14" t="s">
        <v>131</v>
      </c>
      <c r="E100" s="15" t="str">
        <f>"黄冰"</f>
        <v>黄冰</v>
      </c>
      <c r="F100" s="14" t="s">
        <v>17</v>
      </c>
      <c r="G100" s="14"/>
      <c r="H100" s="20"/>
      <c r="I100" s="14"/>
    </row>
    <row r="101" ht="20" customHeight="1" spans="1:9">
      <c r="A101" s="8">
        <v>98</v>
      </c>
      <c r="B101" s="17"/>
      <c r="C101" s="17"/>
      <c r="D101" s="14" t="s">
        <v>132</v>
      </c>
      <c r="E101" s="15" t="str">
        <f>"吴维石"</f>
        <v>吴维石</v>
      </c>
      <c r="F101" s="14" t="s">
        <v>17</v>
      </c>
      <c r="G101" s="14"/>
      <c r="H101" s="20"/>
      <c r="I101" s="14"/>
    </row>
    <row r="102" ht="20" customHeight="1" spans="1:9">
      <c r="A102" s="8">
        <v>99</v>
      </c>
      <c r="B102" s="17"/>
      <c r="C102" s="17"/>
      <c r="D102" s="14" t="s">
        <v>133</v>
      </c>
      <c r="E102" s="15" t="str">
        <f>"叶亮"</f>
        <v>叶亮</v>
      </c>
      <c r="F102" s="14" t="s">
        <v>17</v>
      </c>
      <c r="G102" s="14"/>
      <c r="H102" s="20"/>
      <c r="I102" s="14"/>
    </row>
    <row r="103" ht="20" customHeight="1" spans="1:9">
      <c r="A103" s="8">
        <v>100</v>
      </c>
      <c r="B103" s="17"/>
      <c r="C103" s="17"/>
      <c r="D103" s="14" t="s">
        <v>134</v>
      </c>
      <c r="E103" s="15" t="str">
        <f>"伍柳"</f>
        <v>伍柳</v>
      </c>
      <c r="F103" s="14" t="s">
        <v>17</v>
      </c>
      <c r="G103" s="14"/>
      <c r="H103" s="20"/>
      <c r="I103" s="14"/>
    </row>
    <row r="104" ht="20" customHeight="1" spans="1:9">
      <c r="A104" s="8">
        <v>101</v>
      </c>
      <c r="B104" s="17"/>
      <c r="C104" s="17"/>
      <c r="D104" s="14" t="s">
        <v>135</v>
      </c>
      <c r="E104" s="15" t="str">
        <f>"张成"</f>
        <v>张成</v>
      </c>
      <c r="F104" s="14" t="s">
        <v>17</v>
      </c>
      <c r="G104" s="14"/>
      <c r="H104" s="20"/>
      <c r="I104" s="14"/>
    </row>
    <row r="105" ht="20" customHeight="1" spans="1:9">
      <c r="A105" s="8">
        <v>102</v>
      </c>
      <c r="B105" s="17"/>
      <c r="C105" s="17"/>
      <c r="D105" s="14" t="s">
        <v>136</v>
      </c>
      <c r="E105" s="15" t="str">
        <f>"刘煦然"</f>
        <v>刘煦然</v>
      </c>
      <c r="F105" s="14" t="s">
        <v>17</v>
      </c>
      <c r="G105" s="14"/>
      <c r="H105" s="20"/>
      <c r="I105" s="14"/>
    </row>
    <row r="106" ht="20" customHeight="1" spans="1:9">
      <c r="A106" s="8">
        <v>103</v>
      </c>
      <c r="B106" s="17"/>
      <c r="C106" s="17"/>
      <c r="D106" s="14" t="s">
        <v>137</v>
      </c>
      <c r="E106" s="15" t="str">
        <f>"陈积本"</f>
        <v>陈积本</v>
      </c>
      <c r="F106" s="14" t="s">
        <v>17</v>
      </c>
      <c r="G106" s="14"/>
      <c r="H106" s="20"/>
      <c r="I106" s="14"/>
    </row>
    <row r="107" ht="20" customHeight="1" spans="1:9">
      <c r="A107" s="8">
        <v>104</v>
      </c>
      <c r="B107" s="17"/>
      <c r="C107" s="17"/>
      <c r="D107" s="14" t="s">
        <v>138</v>
      </c>
      <c r="E107" s="15" t="str">
        <f>"陈庆雄"</f>
        <v>陈庆雄</v>
      </c>
      <c r="F107" s="14" t="s">
        <v>17</v>
      </c>
      <c r="G107" s="14"/>
      <c r="H107" s="20"/>
      <c r="I107" s="14"/>
    </row>
    <row r="108" ht="20" customHeight="1" spans="1:9">
      <c r="A108" s="8">
        <v>105</v>
      </c>
      <c r="B108" s="17"/>
      <c r="C108" s="17"/>
      <c r="D108" s="14" t="s">
        <v>139</v>
      </c>
      <c r="E108" s="15" t="str">
        <f>"冷思琦"</f>
        <v>冷思琦</v>
      </c>
      <c r="F108" s="14" t="s">
        <v>17</v>
      </c>
      <c r="G108" s="14"/>
      <c r="H108" s="20"/>
      <c r="I108" s="14"/>
    </row>
    <row r="109" ht="20" customHeight="1" spans="1:9">
      <c r="A109" s="8">
        <v>106</v>
      </c>
      <c r="B109" s="17"/>
      <c r="C109" s="17"/>
      <c r="D109" s="14" t="s">
        <v>140</v>
      </c>
      <c r="E109" s="15" t="str">
        <f>"林姜丰"</f>
        <v>林姜丰</v>
      </c>
      <c r="F109" s="14" t="s">
        <v>17</v>
      </c>
      <c r="G109" s="14"/>
      <c r="H109" s="20"/>
      <c r="I109" s="14"/>
    </row>
    <row r="110" ht="20" customHeight="1" spans="1:9">
      <c r="A110" s="8">
        <v>107</v>
      </c>
      <c r="B110" s="17"/>
      <c r="C110" s="17"/>
      <c r="D110" s="14" t="s">
        <v>141</v>
      </c>
      <c r="E110" s="15" t="str">
        <f>"钟健博"</f>
        <v>钟健博</v>
      </c>
      <c r="F110" s="14" t="s">
        <v>17</v>
      </c>
      <c r="G110" s="14"/>
      <c r="H110" s="20"/>
      <c r="I110" s="14"/>
    </row>
    <row r="111" ht="20" customHeight="1" spans="1:9">
      <c r="A111" s="8">
        <v>108</v>
      </c>
      <c r="B111" s="17"/>
      <c r="C111" s="17"/>
      <c r="D111" s="14" t="s">
        <v>142</v>
      </c>
      <c r="E111" s="15" t="str">
        <f>"何柳"</f>
        <v>何柳</v>
      </c>
      <c r="F111" s="14" t="s">
        <v>17</v>
      </c>
      <c r="G111" s="14"/>
      <c r="H111" s="20"/>
      <c r="I111" s="14"/>
    </row>
    <row r="112" ht="20" customHeight="1" spans="1:9">
      <c r="A112" s="8">
        <v>109</v>
      </c>
      <c r="B112" s="17"/>
      <c r="C112" s="17"/>
      <c r="D112" s="14" t="s">
        <v>143</v>
      </c>
      <c r="E112" s="15" t="str">
        <f>"张玉洁"</f>
        <v>张玉洁</v>
      </c>
      <c r="F112" s="14" t="s">
        <v>17</v>
      </c>
      <c r="G112" s="14"/>
      <c r="H112" s="20"/>
      <c r="I112" s="14"/>
    </row>
    <row r="113" ht="20" customHeight="1" spans="1:9">
      <c r="A113" s="8">
        <v>110</v>
      </c>
      <c r="B113" s="17"/>
      <c r="C113" s="17"/>
      <c r="D113" s="14" t="s">
        <v>144</v>
      </c>
      <c r="E113" s="15" t="str">
        <f>"毛镜涵"</f>
        <v>毛镜涵</v>
      </c>
      <c r="F113" s="14" t="s">
        <v>17</v>
      </c>
      <c r="G113" s="14"/>
      <c r="H113" s="20"/>
      <c r="I113" s="14"/>
    </row>
    <row r="114" ht="20" customHeight="1" spans="1:9">
      <c r="A114" s="8">
        <v>111</v>
      </c>
      <c r="B114" s="17"/>
      <c r="C114" s="17"/>
      <c r="D114" s="14" t="s">
        <v>145</v>
      </c>
      <c r="E114" s="15" t="str">
        <f>"邱媛媛"</f>
        <v>邱媛媛</v>
      </c>
      <c r="F114" s="14" t="s">
        <v>17</v>
      </c>
      <c r="G114" s="14"/>
      <c r="H114" s="20"/>
      <c r="I114" s="14"/>
    </row>
    <row r="115" ht="20" customHeight="1" spans="1:9">
      <c r="A115" s="8">
        <v>112</v>
      </c>
      <c r="B115" s="17"/>
      <c r="C115" s="17"/>
      <c r="D115" s="14" t="s">
        <v>146</v>
      </c>
      <c r="E115" s="15" t="str">
        <f>"邓林林"</f>
        <v>邓林林</v>
      </c>
      <c r="F115" s="14" t="s">
        <v>17</v>
      </c>
      <c r="G115" s="14"/>
      <c r="H115" s="20"/>
      <c r="I115" s="14"/>
    </row>
    <row r="116" ht="20" customHeight="1" spans="1:9">
      <c r="A116" s="8">
        <v>113</v>
      </c>
      <c r="B116" s="17"/>
      <c r="C116" s="17"/>
      <c r="D116" s="14" t="s">
        <v>147</v>
      </c>
      <c r="E116" s="15" t="str">
        <f>"郑淑娟"</f>
        <v>郑淑娟</v>
      </c>
      <c r="F116" s="14" t="s">
        <v>17</v>
      </c>
      <c r="G116" s="14"/>
      <c r="H116" s="20"/>
      <c r="I116" s="14"/>
    </row>
    <row r="117" ht="20" customHeight="1" spans="1:9">
      <c r="A117" s="8">
        <v>114</v>
      </c>
      <c r="B117" s="17"/>
      <c r="C117" s="17"/>
      <c r="D117" s="14" t="s">
        <v>148</v>
      </c>
      <c r="E117" s="15" t="str">
        <f>"黄宏平"</f>
        <v>黄宏平</v>
      </c>
      <c r="F117" s="14" t="s">
        <v>17</v>
      </c>
      <c r="G117" s="14"/>
      <c r="H117" s="20"/>
      <c r="I117" s="14"/>
    </row>
    <row r="118" ht="20" customHeight="1" spans="1:9">
      <c r="A118" s="8">
        <v>115</v>
      </c>
      <c r="B118" s="17"/>
      <c r="C118" s="17"/>
      <c r="D118" s="14" t="s">
        <v>149</v>
      </c>
      <c r="E118" s="15" t="str">
        <f>"丁思"</f>
        <v>丁思</v>
      </c>
      <c r="F118" s="14" t="s">
        <v>17</v>
      </c>
      <c r="G118" s="14"/>
      <c r="H118" s="20"/>
      <c r="I118" s="14"/>
    </row>
    <row r="119" ht="20" customHeight="1" spans="1:9">
      <c r="A119" s="8">
        <v>116</v>
      </c>
      <c r="B119" s="17"/>
      <c r="C119" s="17"/>
      <c r="D119" s="14" t="s">
        <v>150</v>
      </c>
      <c r="E119" s="15" t="str">
        <f>"李嘉安"</f>
        <v>李嘉安</v>
      </c>
      <c r="F119" s="14" t="s">
        <v>17</v>
      </c>
      <c r="G119" s="14"/>
      <c r="H119" s="20"/>
      <c r="I119" s="14"/>
    </row>
    <row r="120" ht="20" customHeight="1" spans="1:9">
      <c r="A120" s="8">
        <v>117</v>
      </c>
      <c r="B120" s="17"/>
      <c r="C120" s="17"/>
      <c r="D120" s="14" t="s">
        <v>151</v>
      </c>
      <c r="E120" s="15" t="str">
        <f>"林玮琪"</f>
        <v>林玮琪</v>
      </c>
      <c r="F120" s="14" t="s">
        <v>17</v>
      </c>
      <c r="G120" s="14"/>
      <c r="H120" s="20"/>
      <c r="I120" s="14"/>
    </row>
    <row r="121" ht="20" customHeight="1" spans="1:9">
      <c r="A121" s="8">
        <v>118</v>
      </c>
      <c r="B121" s="17"/>
      <c r="C121" s="17"/>
      <c r="D121" s="14" t="s">
        <v>152</v>
      </c>
      <c r="E121" s="15" t="str">
        <f>"张蕴彬"</f>
        <v>张蕴彬</v>
      </c>
      <c r="F121" s="14" t="s">
        <v>17</v>
      </c>
      <c r="G121" s="14"/>
      <c r="H121" s="20"/>
      <c r="I121" s="14"/>
    </row>
    <row r="122" ht="20" customHeight="1" spans="1:9">
      <c r="A122" s="8">
        <v>119</v>
      </c>
      <c r="B122" s="17"/>
      <c r="C122" s="17"/>
      <c r="D122" s="14" t="s">
        <v>153</v>
      </c>
      <c r="E122" s="15" t="str">
        <f>"梅忠琴"</f>
        <v>梅忠琴</v>
      </c>
      <c r="F122" s="14" t="s">
        <v>17</v>
      </c>
      <c r="G122" s="14"/>
      <c r="H122" s="20"/>
      <c r="I122" s="14"/>
    </row>
    <row r="123" ht="20" customHeight="1" spans="1:9">
      <c r="A123" s="8">
        <v>120</v>
      </c>
      <c r="B123" s="17"/>
      <c r="C123" s="17"/>
      <c r="D123" s="14" t="s">
        <v>154</v>
      </c>
      <c r="E123" s="15" t="str">
        <f>"刘馨"</f>
        <v>刘馨</v>
      </c>
      <c r="F123" s="14" t="s">
        <v>17</v>
      </c>
      <c r="G123" s="14"/>
      <c r="H123" s="20"/>
      <c r="I123" s="14"/>
    </row>
    <row r="124" ht="20" customHeight="1" spans="1:9">
      <c r="A124" s="8">
        <v>121</v>
      </c>
      <c r="B124" s="17"/>
      <c r="C124" s="17"/>
      <c r="D124" s="14" t="s">
        <v>155</v>
      </c>
      <c r="E124" s="15" t="str">
        <f>"陈侯堂"</f>
        <v>陈侯堂</v>
      </c>
      <c r="F124" s="14" t="s">
        <v>17</v>
      </c>
      <c r="G124" s="14"/>
      <c r="H124" s="20"/>
      <c r="I124" s="14"/>
    </row>
    <row r="125" ht="20" customHeight="1" spans="1:9">
      <c r="A125" s="8">
        <v>122</v>
      </c>
      <c r="B125" s="17"/>
      <c r="C125" s="17"/>
      <c r="D125" s="14" t="s">
        <v>156</v>
      </c>
      <c r="E125" s="15" t="str">
        <f>"冯推彬"</f>
        <v>冯推彬</v>
      </c>
      <c r="F125" s="14" t="s">
        <v>17</v>
      </c>
      <c r="G125" s="14"/>
      <c r="H125" s="20"/>
      <c r="I125" s="14"/>
    </row>
    <row r="126" ht="20" customHeight="1" spans="1:9">
      <c r="A126" s="8">
        <v>123</v>
      </c>
      <c r="B126" s="17"/>
      <c r="C126" s="17"/>
      <c r="D126" s="14" t="s">
        <v>157</v>
      </c>
      <c r="E126" s="15" t="str">
        <f>"梁华珊"</f>
        <v>梁华珊</v>
      </c>
      <c r="F126" s="14" t="s">
        <v>17</v>
      </c>
      <c r="G126" s="14"/>
      <c r="H126" s="20"/>
      <c r="I126" s="14"/>
    </row>
    <row r="127" ht="20" customHeight="1" spans="1:9">
      <c r="A127" s="8">
        <v>124</v>
      </c>
      <c r="B127" s="17"/>
      <c r="C127" s="17"/>
      <c r="D127" s="14" t="s">
        <v>158</v>
      </c>
      <c r="E127" s="15" t="str">
        <f>"林帅"</f>
        <v>林帅</v>
      </c>
      <c r="F127" s="14" t="s">
        <v>17</v>
      </c>
      <c r="G127" s="14"/>
      <c r="H127" s="20"/>
      <c r="I127" s="14"/>
    </row>
    <row r="128" ht="20" customHeight="1" spans="1:9">
      <c r="A128" s="8">
        <v>125</v>
      </c>
      <c r="B128" s="17"/>
      <c r="C128" s="21"/>
      <c r="D128" s="14" t="s">
        <v>159</v>
      </c>
      <c r="E128" s="15" t="str">
        <f>"黎欣欣"</f>
        <v>黎欣欣</v>
      </c>
      <c r="F128" s="14" t="s">
        <v>17</v>
      </c>
      <c r="G128" s="14"/>
      <c r="H128" s="20"/>
      <c r="I128" s="14"/>
    </row>
    <row r="129" ht="20" customHeight="1" spans="1:9">
      <c r="A129" s="8">
        <v>126</v>
      </c>
      <c r="B129" s="17"/>
      <c r="C129" s="13" t="s">
        <v>160</v>
      </c>
      <c r="D129" s="14" t="s">
        <v>161</v>
      </c>
      <c r="E129" s="15" t="str">
        <f>"黄涛"</f>
        <v>黄涛</v>
      </c>
      <c r="F129" s="14">
        <v>65</v>
      </c>
      <c r="G129" s="14">
        <v>1</v>
      </c>
      <c r="H129" s="16">
        <v>49.1</v>
      </c>
      <c r="I129" s="14" t="s">
        <v>14</v>
      </c>
    </row>
    <row r="130" ht="20" customHeight="1" spans="1:9">
      <c r="A130" s="8">
        <v>127</v>
      </c>
      <c r="B130" s="17"/>
      <c r="C130" s="17"/>
      <c r="D130" s="14" t="s">
        <v>162</v>
      </c>
      <c r="E130" s="15" t="str">
        <f>"李恬慧"</f>
        <v>李恬慧</v>
      </c>
      <c r="F130" s="14">
        <v>54</v>
      </c>
      <c r="G130" s="14">
        <v>2</v>
      </c>
      <c r="H130" s="18"/>
      <c r="I130" s="14" t="s">
        <v>14</v>
      </c>
    </row>
    <row r="131" ht="20" customHeight="1" spans="1:9">
      <c r="A131" s="8">
        <v>128</v>
      </c>
      <c r="B131" s="17"/>
      <c r="C131" s="17"/>
      <c r="D131" s="14" t="s">
        <v>163</v>
      </c>
      <c r="E131" s="15" t="str">
        <f>"王康晞"</f>
        <v>王康晞</v>
      </c>
      <c r="F131" s="14">
        <v>53</v>
      </c>
      <c r="G131" s="14">
        <v>3</v>
      </c>
      <c r="H131" s="18"/>
      <c r="I131" s="14" t="s">
        <v>14</v>
      </c>
    </row>
    <row r="132" ht="20" customHeight="1" spans="1:9">
      <c r="A132" s="8">
        <v>129</v>
      </c>
      <c r="B132" s="17"/>
      <c r="C132" s="17"/>
      <c r="D132" s="14" t="s">
        <v>164</v>
      </c>
      <c r="E132" s="15" t="str">
        <f>"黎香佑"</f>
        <v>黎香佑</v>
      </c>
      <c r="F132" s="14">
        <v>43</v>
      </c>
      <c r="G132" s="14">
        <v>4</v>
      </c>
      <c r="H132" s="18"/>
      <c r="I132" s="14"/>
    </row>
    <row r="133" ht="20" customHeight="1" spans="1:9">
      <c r="A133" s="8">
        <v>130</v>
      </c>
      <c r="B133" s="17"/>
      <c r="C133" s="17"/>
      <c r="D133" s="14" t="s">
        <v>165</v>
      </c>
      <c r="E133" s="15" t="str">
        <f>"刘珍珍"</f>
        <v>刘珍珍</v>
      </c>
      <c r="F133" s="14">
        <v>40</v>
      </c>
      <c r="G133" s="14">
        <v>5</v>
      </c>
      <c r="H133" s="18"/>
      <c r="I133" s="14"/>
    </row>
    <row r="134" ht="20" customHeight="1" spans="1:9">
      <c r="A134" s="8">
        <v>131</v>
      </c>
      <c r="B134" s="17"/>
      <c r="C134" s="17"/>
      <c r="D134" s="14" t="s">
        <v>166</v>
      </c>
      <c r="E134" s="15" t="str">
        <f>" 吴俊成"</f>
        <v> 吴俊成</v>
      </c>
      <c r="F134" s="14">
        <v>27</v>
      </c>
      <c r="G134" s="14">
        <v>6</v>
      </c>
      <c r="H134" s="19"/>
      <c r="I134" s="14"/>
    </row>
    <row r="135" ht="20" customHeight="1" spans="1:9">
      <c r="A135" s="8">
        <v>132</v>
      </c>
      <c r="B135" s="17"/>
      <c r="C135" s="17"/>
      <c r="D135" s="14" t="s">
        <v>167</v>
      </c>
      <c r="E135" s="15" t="str">
        <f>"陈景薇"</f>
        <v>陈景薇</v>
      </c>
      <c r="F135" s="14" t="s">
        <v>17</v>
      </c>
      <c r="G135" s="14"/>
      <c r="H135" s="20"/>
      <c r="I135" s="14"/>
    </row>
    <row r="136" ht="20" customHeight="1" spans="1:9">
      <c r="A136" s="8">
        <v>133</v>
      </c>
      <c r="B136" s="17"/>
      <c r="C136" s="17"/>
      <c r="D136" s="14" t="s">
        <v>168</v>
      </c>
      <c r="E136" s="15" t="str">
        <f>"石萃帝"</f>
        <v>石萃帝</v>
      </c>
      <c r="F136" s="14" t="s">
        <v>17</v>
      </c>
      <c r="G136" s="14"/>
      <c r="H136" s="20"/>
      <c r="I136" s="14"/>
    </row>
    <row r="137" ht="20" customHeight="1" spans="1:9">
      <c r="A137" s="8">
        <v>134</v>
      </c>
      <c r="B137" s="21"/>
      <c r="C137" s="21"/>
      <c r="D137" s="14" t="s">
        <v>169</v>
      </c>
      <c r="E137" s="15" t="str">
        <f>"冯柯栋"</f>
        <v>冯柯栋</v>
      </c>
      <c r="F137" s="14" t="s">
        <v>17</v>
      </c>
      <c r="G137" s="14"/>
      <c r="H137" s="20"/>
      <c r="I137" s="14"/>
    </row>
    <row r="138" ht="20" customHeight="1" spans="1:9">
      <c r="A138" s="8">
        <v>135</v>
      </c>
      <c r="B138" s="13" t="s">
        <v>170</v>
      </c>
      <c r="C138" s="13" t="s">
        <v>171</v>
      </c>
      <c r="D138" s="14" t="s">
        <v>172</v>
      </c>
      <c r="E138" s="15" t="str">
        <f>"苏小优"</f>
        <v>苏小优</v>
      </c>
      <c r="F138" s="14">
        <v>78</v>
      </c>
      <c r="G138" s="14">
        <v>1</v>
      </c>
      <c r="H138" s="16">
        <f>AVERAGE(F138:F141)</f>
        <v>70.75</v>
      </c>
      <c r="I138" s="14" t="s">
        <v>14</v>
      </c>
    </row>
    <row r="139" ht="20" customHeight="1" spans="1:9">
      <c r="A139" s="8">
        <v>136</v>
      </c>
      <c r="B139" s="17"/>
      <c r="C139" s="17"/>
      <c r="D139" s="14" t="s">
        <v>173</v>
      </c>
      <c r="E139" s="15" t="str">
        <f>"张晓冬"</f>
        <v>张晓冬</v>
      </c>
      <c r="F139" s="14">
        <v>75</v>
      </c>
      <c r="G139" s="14">
        <v>2</v>
      </c>
      <c r="H139" s="18"/>
      <c r="I139" s="14" t="s">
        <v>14</v>
      </c>
    </row>
    <row r="140" ht="20" customHeight="1" spans="1:9">
      <c r="A140" s="8">
        <v>137</v>
      </c>
      <c r="B140" s="17"/>
      <c r="C140" s="17"/>
      <c r="D140" s="14" t="s">
        <v>174</v>
      </c>
      <c r="E140" s="15" t="str">
        <f>"陈怡君"</f>
        <v>陈怡君</v>
      </c>
      <c r="F140" s="14">
        <v>66</v>
      </c>
      <c r="G140" s="14">
        <v>3</v>
      </c>
      <c r="H140" s="18"/>
      <c r="I140" s="14"/>
    </row>
    <row r="141" ht="20" customHeight="1" spans="1:9">
      <c r="A141" s="8">
        <v>138</v>
      </c>
      <c r="B141" s="17"/>
      <c r="C141" s="17"/>
      <c r="D141" s="14" t="s">
        <v>175</v>
      </c>
      <c r="E141" s="15" t="str">
        <f>"卢兴小"</f>
        <v>卢兴小</v>
      </c>
      <c r="F141" s="14">
        <v>64</v>
      </c>
      <c r="G141" s="14">
        <v>4</v>
      </c>
      <c r="H141" s="19"/>
      <c r="I141" s="14"/>
    </row>
    <row r="142" ht="20" customHeight="1" spans="1:9">
      <c r="A142" s="8">
        <v>139</v>
      </c>
      <c r="B142" s="17"/>
      <c r="C142" s="17"/>
      <c r="D142" s="14" t="s">
        <v>176</v>
      </c>
      <c r="E142" s="15" t="str">
        <f>"陈善颖"</f>
        <v>陈善颖</v>
      </c>
      <c r="F142" s="14" t="s">
        <v>17</v>
      </c>
      <c r="G142" s="14"/>
      <c r="H142" s="20"/>
      <c r="I142" s="14"/>
    </row>
    <row r="143" ht="20" customHeight="1" spans="1:9">
      <c r="A143" s="8">
        <v>140</v>
      </c>
      <c r="B143" s="21"/>
      <c r="C143" s="21"/>
      <c r="D143" s="14" t="s">
        <v>177</v>
      </c>
      <c r="E143" s="15" t="str">
        <f>"唐妮"</f>
        <v>唐妮</v>
      </c>
      <c r="F143" s="14" t="s">
        <v>17</v>
      </c>
      <c r="G143" s="14"/>
      <c r="H143" s="20"/>
      <c r="I143" s="14"/>
    </row>
    <row r="144" ht="20" customHeight="1" spans="1:9">
      <c r="A144" s="8">
        <v>141</v>
      </c>
      <c r="B144" s="13" t="s">
        <v>178</v>
      </c>
      <c r="C144" s="13" t="s">
        <v>179</v>
      </c>
      <c r="D144" s="14" t="s">
        <v>180</v>
      </c>
      <c r="E144" s="15" t="str">
        <f>"李咪"</f>
        <v>李咪</v>
      </c>
      <c r="F144" s="14">
        <v>80</v>
      </c>
      <c r="G144" s="14">
        <v>1</v>
      </c>
      <c r="H144" s="16">
        <f>AVERAGE(F144:F168)</f>
        <v>65.4</v>
      </c>
      <c r="I144" s="14" t="s">
        <v>14</v>
      </c>
    </row>
    <row r="145" ht="20" customHeight="1" spans="1:9">
      <c r="A145" s="8">
        <v>142</v>
      </c>
      <c r="B145" s="17"/>
      <c r="C145" s="17"/>
      <c r="D145" s="14" t="s">
        <v>181</v>
      </c>
      <c r="E145" s="15" t="str">
        <f>"符玺荣"</f>
        <v>符玺荣</v>
      </c>
      <c r="F145" s="14">
        <v>74</v>
      </c>
      <c r="G145" s="14">
        <v>2</v>
      </c>
      <c r="H145" s="18"/>
      <c r="I145" s="14" t="s">
        <v>14</v>
      </c>
    </row>
    <row r="146" ht="20" customHeight="1" spans="1:9">
      <c r="A146" s="8">
        <v>143</v>
      </c>
      <c r="B146" s="17"/>
      <c r="C146" s="17"/>
      <c r="D146" s="14" t="s">
        <v>182</v>
      </c>
      <c r="E146" s="15" t="str">
        <f>"吴慧贞"</f>
        <v>吴慧贞</v>
      </c>
      <c r="F146" s="14">
        <v>74</v>
      </c>
      <c r="G146" s="14">
        <v>3</v>
      </c>
      <c r="H146" s="18"/>
      <c r="I146" s="14" t="s">
        <v>14</v>
      </c>
    </row>
    <row r="147" ht="20" customHeight="1" spans="1:9">
      <c r="A147" s="8">
        <v>144</v>
      </c>
      <c r="B147" s="17"/>
      <c r="C147" s="17"/>
      <c r="D147" s="14" t="s">
        <v>183</v>
      </c>
      <c r="E147" s="15" t="str">
        <f>"陈麦琪"</f>
        <v>陈麦琪</v>
      </c>
      <c r="F147" s="14">
        <v>74</v>
      </c>
      <c r="G147" s="14">
        <v>4</v>
      </c>
      <c r="H147" s="18"/>
      <c r="I147" s="14" t="s">
        <v>14</v>
      </c>
    </row>
    <row r="148" ht="20" customHeight="1" spans="1:9">
      <c r="A148" s="8">
        <v>145</v>
      </c>
      <c r="B148" s="17"/>
      <c r="C148" s="17"/>
      <c r="D148" s="14" t="s">
        <v>184</v>
      </c>
      <c r="E148" s="15" t="str">
        <f>"符华丽"</f>
        <v>符华丽</v>
      </c>
      <c r="F148" s="14">
        <v>74</v>
      </c>
      <c r="G148" s="14">
        <v>5</v>
      </c>
      <c r="H148" s="18"/>
      <c r="I148" s="14" t="s">
        <v>14</v>
      </c>
    </row>
    <row r="149" ht="20" customHeight="1" spans="1:9">
      <c r="A149" s="8">
        <v>146</v>
      </c>
      <c r="B149" s="17"/>
      <c r="C149" s="17"/>
      <c r="D149" s="14" t="s">
        <v>185</v>
      </c>
      <c r="E149" s="15" t="str">
        <f>"甘童"</f>
        <v>甘童</v>
      </c>
      <c r="F149" s="14">
        <v>74</v>
      </c>
      <c r="G149" s="14">
        <v>6</v>
      </c>
      <c r="H149" s="18"/>
      <c r="I149" s="14" t="s">
        <v>14</v>
      </c>
    </row>
    <row r="150" ht="20" customHeight="1" spans="1:9">
      <c r="A150" s="8">
        <v>147</v>
      </c>
      <c r="B150" s="17"/>
      <c r="C150" s="17"/>
      <c r="D150" s="14" t="s">
        <v>186</v>
      </c>
      <c r="E150" s="15" t="str">
        <f>"雷从林"</f>
        <v>雷从林</v>
      </c>
      <c r="F150" s="14">
        <v>73</v>
      </c>
      <c r="G150" s="14">
        <v>7</v>
      </c>
      <c r="H150" s="18"/>
      <c r="I150" s="14"/>
    </row>
    <row r="151" ht="20" customHeight="1" spans="1:9">
      <c r="A151" s="8">
        <v>148</v>
      </c>
      <c r="B151" s="17"/>
      <c r="C151" s="17"/>
      <c r="D151" s="14" t="s">
        <v>187</v>
      </c>
      <c r="E151" s="15" t="str">
        <f>"李浩充"</f>
        <v>李浩充</v>
      </c>
      <c r="F151" s="14">
        <v>73</v>
      </c>
      <c r="G151" s="14">
        <v>8</v>
      </c>
      <c r="H151" s="18"/>
      <c r="I151" s="14"/>
    </row>
    <row r="152" ht="20" customHeight="1" spans="1:9">
      <c r="A152" s="8">
        <v>149</v>
      </c>
      <c r="B152" s="17"/>
      <c r="C152" s="17"/>
      <c r="D152" s="14" t="s">
        <v>188</v>
      </c>
      <c r="E152" s="15" t="str">
        <f>"林娇丽"</f>
        <v>林娇丽</v>
      </c>
      <c r="F152" s="14">
        <v>70</v>
      </c>
      <c r="G152" s="14">
        <v>9</v>
      </c>
      <c r="H152" s="18"/>
      <c r="I152" s="14"/>
    </row>
    <row r="153" ht="20" customHeight="1" spans="1:9">
      <c r="A153" s="8">
        <v>150</v>
      </c>
      <c r="B153" s="17"/>
      <c r="C153" s="17"/>
      <c r="D153" s="14" t="s">
        <v>189</v>
      </c>
      <c r="E153" s="15" t="str">
        <f>"符珍"</f>
        <v>符珍</v>
      </c>
      <c r="F153" s="14">
        <v>69</v>
      </c>
      <c r="G153" s="14">
        <v>10</v>
      </c>
      <c r="H153" s="18"/>
      <c r="I153" s="14"/>
    </row>
    <row r="154" ht="20" customHeight="1" spans="1:9">
      <c r="A154" s="8">
        <v>151</v>
      </c>
      <c r="B154" s="17"/>
      <c r="C154" s="17"/>
      <c r="D154" s="14" t="s">
        <v>190</v>
      </c>
      <c r="E154" s="15" t="str">
        <f>"王盛丽"</f>
        <v>王盛丽</v>
      </c>
      <c r="F154" s="14">
        <v>68</v>
      </c>
      <c r="G154" s="14">
        <v>11</v>
      </c>
      <c r="H154" s="18"/>
      <c r="I154" s="14"/>
    </row>
    <row r="155" ht="20" customHeight="1" spans="1:9">
      <c r="A155" s="8">
        <v>152</v>
      </c>
      <c r="B155" s="17"/>
      <c r="C155" s="17"/>
      <c r="D155" s="14" t="s">
        <v>191</v>
      </c>
      <c r="E155" s="15" t="str">
        <f>"黄垂仁"</f>
        <v>黄垂仁</v>
      </c>
      <c r="F155" s="14">
        <v>66</v>
      </c>
      <c r="G155" s="14">
        <v>12</v>
      </c>
      <c r="H155" s="18"/>
      <c r="I155" s="14"/>
    </row>
    <row r="156" ht="20" customHeight="1" spans="1:9">
      <c r="A156" s="8">
        <v>153</v>
      </c>
      <c r="B156" s="17"/>
      <c r="C156" s="17"/>
      <c r="D156" s="14" t="s">
        <v>192</v>
      </c>
      <c r="E156" s="15" t="str">
        <f>"吴江涛"</f>
        <v>吴江涛</v>
      </c>
      <c r="F156" s="14">
        <v>65</v>
      </c>
      <c r="G156" s="14">
        <v>13</v>
      </c>
      <c r="H156" s="18"/>
      <c r="I156" s="14"/>
    </row>
    <row r="157" ht="20" customHeight="1" spans="1:9">
      <c r="A157" s="8">
        <v>154</v>
      </c>
      <c r="B157" s="17"/>
      <c r="C157" s="17"/>
      <c r="D157" s="14" t="s">
        <v>193</v>
      </c>
      <c r="E157" s="15" t="str">
        <f>"卢权"</f>
        <v>卢权</v>
      </c>
      <c r="F157" s="14">
        <v>65</v>
      </c>
      <c r="G157" s="14">
        <v>14</v>
      </c>
      <c r="H157" s="18"/>
      <c r="I157" s="14"/>
    </row>
    <row r="158" ht="20" customHeight="1" spans="1:9">
      <c r="A158" s="8">
        <v>155</v>
      </c>
      <c r="B158" s="17"/>
      <c r="C158" s="17"/>
      <c r="D158" s="14" t="s">
        <v>194</v>
      </c>
      <c r="E158" s="15" t="str">
        <f>"黎金转"</f>
        <v>黎金转</v>
      </c>
      <c r="F158" s="14">
        <v>64</v>
      </c>
      <c r="G158" s="14">
        <v>15</v>
      </c>
      <c r="H158" s="18"/>
      <c r="I158" s="14"/>
    </row>
    <row r="159" ht="20" customHeight="1" spans="1:9">
      <c r="A159" s="8">
        <v>156</v>
      </c>
      <c r="B159" s="17"/>
      <c r="C159" s="17"/>
      <c r="D159" s="14" t="s">
        <v>195</v>
      </c>
      <c r="E159" s="15" t="str">
        <f>"李春厚"</f>
        <v>李春厚</v>
      </c>
      <c r="F159" s="14">
        <v>63</v>
      </c>
      <c r="G159" s="14">
        <v>16</v>
      </c>
      <c r="H159" s="18"/>
      <c r="I159" s="14"/>
    </row>
    <row r="160" ht="20" customHeight="1" spans="1:9">
      <c r="A160" s="8">
        <v>157</v>
      </c>
      <c r="B160" s="17"/>
      <c r="C160" s="17"/>
      <c r="D160" s="14" t="s">
        <v>196</v>
      </c>
      <c r="E160" s="15" t="str">
        <f>"杨梦娇"</f>
        <v>杨梦娇</v>
      </c>
      <c r="F160" s="14">
        <v>62</v>
      </c>
      <c r="G160" s="14">
        <v>17</v>
      </c>
      <c r="H160" s="18"/>
      <c r="I160" s="14"/>
    </row>
    <row r="161" ht="20" customHeight="1" spans="1:9">
      <c r="A161" s="8">
        <v>158</v>
      </c>
      <c r="B161" s="17"/>
      <c r="C161" s="17"/>
      <c r="D161" s="14" t="s">
        <v>197</v>
      </c>
      <c r="E161" s="15" t="str">
        <f>"耿晓龙"</f>
        <v>耿晓龙</v>
      </c>
      <c r="F161" s="14">
        <v>61</v>
      </c>
      <c r="G161" s="14">
        <v>18</v>
      </c>
      <c r="H161" s="18"/>
      <c r="I161" s="14"/>
    </row>
    <row r="162" ht="20" customHeight="1" spans="1:9">
      <c r="A162" s="8">
        <v>159</v>
      </c>
      <c r="B162" s="17"/>
      <c r="C162" s="17"/>
      <c r="D162" s="14" t="s">
        <v>198</v>
      </c>
      <c r="E162" s="15" t="str">
        <f>"颜渊娜"</f>
        <v>颜渊娜</v>
      </c>
      <c r="F162" s="14">
        <v>61</v>
      </c>
      <c r="G162" s="14">
        <v>19</v>
      </c>
      <c r="H162" s="18"/>
      <c r="I162" s="14"/>
    </row>
    <row r="163" ht="20" customHeight="1" spans="1:9">
      <c r="A163" s="8">
        <v>160</v>
      </c>
      <c r="B163" s="17"/>
      <c r="C163" s="17"/>
      <c r="D163" s="14" t="s">
        <v>199</v>
      </c>
      <c r="E163" s="15" t="str">
        <f>"叶潇"</f>
        <v>叶潇</v>
      </c>
      <c r="F163" s="14">
        <v>60</v>
      </c>
      <c r="G163" s="14">
        <v>20</v>
      </c>
      <c r="H163" s="18"/>
      <c r="I163" s="14"/>
    </row>
    <row r="164" ht="20" customHeight="1" spans="1:9">
      <c r="A164" s="8">
        <v>161</v>
      </c>
      <c r="B164" s="17"/>
      <c r="C164" s="17"/>
      <c r="D164" s="14" t="s">
        <v>200</v>
      </c>
      <c r="E164" s="15" t="str">
        <f>"胥宁格"</f>
        <v>胥宁格</v>
      </c>
      <c r="F164" s="14">
        <v>60</v>
      </c>
      <c r="G164" s="14">
        <v>21</v>
      </c>
      <c r="H164" s="18"/>
      <c r="I164" s="14"/>
    </row>
    <row r="165" ht="20" customHeight="1" spans="1:9">
      <c r="A165" s="8">
        <v>162</v>
      </c>
      <c r="B165" s="17"/>
      <c r="C165" s="17"/>
      <c r="D165" s="14" t="s">
        <v>201</v>
      </c>
      <c r="E165" s="15" t="str">
        <f>"吕秀萍"</f>
        <v>吕秀萍</v>
      </c>
      <c r="F165" s="14">
        <v>54</v>
      </c>
      <c r="G165" s="14">
        <v>22</v>
      </c>
      <c r="H165" s="18"/>
      <c r="I165" s="14"/>
    </row>
    <row r="166" ht="20" customHeight="1" spans="1:9">
      <c r="A166" s="8">
        <v>163</v>
      </c>
      <c r="B166" s="17"/>
      <c r="C166" s="17"/>
      <c r="D166" s="14" t="s">
        <v>202</v>
      </c>
      <c r="E166" s="15" t="str">
        <f>"谭子倩"</f>
        <v>谭子倩</v>
      </c>
      <c r="F166" s="14">
        <v>52</v>
      </c>
      <c r="G166" s="14">
        <v>23</v>
      </c>
      <c r="H166" s="18"/>
      <c r="I166" s="14"/>
    </row>
    <row r="167" ht="20" customHeight="1" spans="1:9">
      <c r="A167" s="8">
        <v>164</v>
      </c>
      <c r="B167" s="17"/>
      <c r="C167" s="17"/>
      <c r="D167" s="14" t="s">
        <v>203</v>
      </c>
      <c r="E167" s="15" t="str">
        <f>"石萃校"</f>
        <v>石萃校</v>
      </c>
      <c r="F167" s="14">
        <v>50</v>
      </c>
      <c r="G167" s="14">
        <v>24</v>
      </c>
      <c r="H167" s="18"/>
      <c r="I167" s="14"/>
    </row>
    <row r="168" ht="20" customHeight="1" spans="1:9">
      <c r="A168" s="8">
        <v>165</v>
      </c>
      <c r="B168" s="17"/>
      <c r="C168" s="17"/>
      <c r="D168" s="14" t="s">
        <v>204</v>
      </c>
      <c r="E168" s="15" t="str">
        <f>"林涵静"</f>
        <v>林涵静</v>
      </c>
      <c r="F168" s="14">
        <v>49</v>
      </c>
      <c r="G168" s="14">
        <v>25</v>
      </c>
      <c r="H168" s="19"/>
      <c r="I168" s="14"/>
    </row>
    <row r="169" ht="20" customHeight="1" spans="1:9">
      <c r="A169" s="8">
        <v>166</v>
      </c>
      <c r="B169" s="17"/>
      <c r="C169" s="17"/>
      <c r="D169" s="14" t="s">
        <v>205</v>
      </c>
      <c r="E169" s="15" t="str">
        <f>"周华槐"</f>
        <v>周华槐</v>
      </c>
      <c r="F169" s="14" t="s">
        <v>17</v>
      </c>
      <c r="G169" s="14"/>
      <c r="H169" s="20"/>
      <c r="I169" s="14"/>
    </row>
    <row r="170" ht="20" customHeight="1" spans="1:9">
      <c r="A170" s="8">
        <v>167</v>
      </c>
      <c r="B170" s="17"/>
      <c r="C170" s="17"/>
      <c r="D170" s="14" t="s">
        <v>206</v>
      </c>
      <c r="E170" s="15" t="str">
        <f>"吴曼妮"</f>
        <v>吴曼妮</v>
      </c>
      <c r="F170" s="14" t="s">
        <v>17</v>
      </c>
      <c r="G170" s="14"/>
      <c r="H170" s="20"/>
      <c r="I170" s="14"/>
    </row>
    <row r="171" ht="20" customHeight="1" spans="1:9">
      <c r="A171" s="8">
        <v>168</v>
      </c>
      <c r="B171" s="17"/>
      <c r="C171" s="17"/>
      <c r="D171" s="14" t="s">
        <v>207</v>
      </c>
      <c r="E171" s="15" t="str">
        <f>"林良文"</f>
        <v>林良文</v>
      </c>
      <c r="F171" s="14" t="s">
        <v>17</v>
      </c>
      <c r="G171" s="14"/>
      <c r="H171" s="20"/>
      <c r="I171" s="14"/>
    </row>
    <row r="172" ht="20" customHeight="1" spans="1:9">
      <c r="A172" s="8">
        <v>169</v>
      </c>
      <c r="B172" s="17"/>
      <c r="C172" s="17"/>
      <c r="D172" s="14" t="s">
        <v>208</v>
      </c>
      <c r="E172" s="15" t="str">
        <f>"李娇静"</f>
        <v>李娇静</v>
      </c>
      <c r="F172" s="14" t="s">
        <v>17</v>
      </c>
      <c r="G172" s="14"/>
      <c r="H172" s="20"/>
      <c r="I172" s="14"/>
    </row>
    <row r="173" ht="20" customHeight="1" spans="1:9">
      <c r="A173" s="8">
        <v>170</v>
      </c>
      <c r="B173" s="17"/>
      <c r="C173" s="17"/>
      <c r="D173" s="14" t="s">
        <v>209</v>
      </c>
      <c r="E173" s="15" t="str">
        <f>"刘焕娇"</f>
        <v>刘焕娇</v>
      </c>
      <c r="F173" s="14" t="s">
        <v>17</v>
      </c>
      <c r="G173" s="14"/>
      <c r="H173" s="20"/>
      <c r="I173" s="14"/>
    </row>
    <row r="174" ht="20" customHeight="1" spans="1:9">
      <c r="A174" s="8">
        <v>171</v>
      </c>
      <c r="B174" s="17"/>
      <c r="C174" s="17"/>
      <c r="D174" s="14" t="s">
        <v>210</v>
      </c>
      <c r="E174" s="15" t="str">
        <f>"裴丽娜"</f>
        <v>裴丽娜</v>
      </c>
      <c r="F174" s="14" t="s">
        <v>17</v>
      </c>
      <c r="G174" s="14"/>
      <c r="H174" s="20"/>
      <c r="I174" s="14"/>
    </row>
    <row r="175" ht="20" customHeight="1" spans="1:9">
      <c r="A175" s="8">
        <v>172</v>
      </c>
      <c r="B175" s="17"/>
      <c r="C175" s="17"/>
      <c r="D175" s="14" t="s">
        <v>211</v>
      </c>
      <c r="E175" s="15" t="str">
        <f>"杨继民"</f>
        <v>杨继民</v>
      </c>
      <c r="F175" s="14" t="s">
        <v>17</v>
      </c>
      <c r="G175" s="14"/>
      <c r="H175" s="20"/>
      <c r="I175" s="14"/>
    </row>
    <row r="176" ht="20" customHeight="1" spans="1:9">
      <c r="A176" s="8">
        <v>173</v>
      </c>
      <c r="B176" s="17"/>
      <c r="C176" s="17"/>
      <c r="D176" s="14" t="s">
        <v>212</v>
      </c>
      <c r="E176" s="15" t="str">
        <f>"王小花"</f>
        <v>王小花</v>
      </c>
      <c r="F176" s="14" t="s">
        <v>17</v>
      </c>
      <c r="G176" s="14"/>
      <c r="H176" s="20"/>
      <c r="I176" s="14"/>
    </row>
    <row r="177" ht="20" customHeight="1" spans="1:9">
      <c r="A177" s="8">
        <v>174</v>
      </c>
      <c r="B177" s="17"/>
      <c r="C177" s="17"/>
      <c r="D177" s="14" t="s">
        <v>213</v>
      </c>
      <c r="E177" s="15" t="str">
        <f>"符兰虹"</f>
        <v>符兰虹</v>
      </c>
      <c r="F177" s="14" t="s">
        <v>17</v>
      </c>
      <c r="G177" s="14"/>
      <c r="H177" s="20"/>
      <c r="I177" s="14"/>
    </row>
    <row r="178" ht="20" customHeight="1" spans="1:9">
      <c r="A178" s="8">
        <v>175</v>
      </c>
      <c r="B178" s="17"/>
      <c r="C178" s="17"/>
      <c r="D178" s="14" t="s">
        <v>214</v>
      </c>
      <c r="E178" s="15" t="str">
        <f>"李章美"</f>
        <v>李章美</v>
      </c>
      <c r="F178" s="14" t="s">
        <v>17</v>
      </c>
      <c r="G178" s="14"/>
      <c r="H178" s="20"/>
      <c r="I178" s="14"/>
    </row>
    <row r="179" ht="20" customHeight="1" spans="1:9">
      <c r="A179" s="8">
        <v>176</v>
      </c>
      <c r="B179" s="17"/>
      <c r="C179" s="17"/>
      <c r="D179" s="14" t="s">
        <v>215</v>
      </c>
      <c r="E179" s="15" t="str">
        <f>"莫翠禧"</f>
        <v>莫翠禧</v>
      </c>
      <c r="F179" s="14" t="s">
        <v>17</v>
      </c>
      <c r="G179" s="14"/>
      <c r="H179" s="20"/>
      <c r="I179" s="14"/>
    </row>
    <row r="180" ht="20" customHeight="1" spans="1:9">
      <c r="A180" s="8">
        <v>177</v>
      </c>
      <c r="B180" s="17"/>
      <c r="C180" s="17"/>
      <c r="D180" s="14" t="s">
        <v>216</v>
      </c>
      <c r="E180" s="15" t="str">
        <f>"周晶晶"</f>
        <v>周晶晶</v>
      </c>
      <c r="F180" s="14" t="s">
        <v>17</v>
      </c>
      <c r="G180" s="14"/>
      <c r="H180" s="20"/>
      <c r="I180" s="14"/>
    </row>
    <row r="181" ht="20" customHeight="1" spans="1:9">
      <c r="A181" s="8">
        <v>178</v>
      </c>
      <c r="B181" s="17"/>
      <c r="C181" s="17"/>
      <c r="D181" s="14" t="s">
        <v>217</v>
      </c>
      <c r="E181" s="15" t="str">
        <f>"陈丽芳"</f>
        <v>陈丽芳</v>
      </c>
      <c r="F181" s="14" t="s">
        <v>17</v>
      </c>
      <c r="G181" s="14"/>
      <c r="H181" s="20"/>
      <c r="I181" s="14"/>
    </row>
    <row r="182" ht="20" customHeight="1" spans="1:9">
      <c r="A182" s="8">
        <v>179</v>
      </c>
      <c r="B182" s="17"/>
      <c r="C182" s="17"/>
      <c r="D182" s="14" t="s">
        <v>218</v>
      </c>
      <c r="E182" s="15" t="str">
        <f>"欧晓欣"</f>
        <v>欧晓欣</v>
      </c>
      <c r="F182" s="14" t="s">
        <v>17</v>
      </c>
      <c r="G182" s="14"/>
      <c r="H182" s="20"/>
      <c r="I182" s="14"/>
    </row>
    <row r="183" ht="20" customHeight="1" spans="1:9">
      <c r="A183" s="8">
        <v>180</v>
      </c>
      <c r="B183" s="17"/>
      <c r="C183" s="17"/>
      <c r="D183" s="14" t="s">
        <v>219</v>
      </c>
      <c r="E183" s="15" t="str">
        <f>"苏共功"</f>
        <v>苏共功</v>
      </c>
      <c r="F183" s="14" t="s">
        <v>17</v>
      </c>
      <c r="G183" s="14"/>
      <c r="H183" s="20"/>
      <c r="I183" s="14"/>
    </row>
    <row r="184" ht="20" customHeight="1" spans="1:9">
      <c r="A184" s="8">
        <v>181</v>
      </c>
      <c r="B184" s="17"/>
      <c r="C184" s="17"/>
      <c r="D184" s="14" t="s">
        <v>220</v>
      </c>
      <c r="E184" s="15" t="str">
        <f>"张蕙竹"</f>
        <v>张蕙竹</v>
      </c>
      <c r="F184" s="14" t="s">
        <v>17</v>
      </c>
      <c r="G184" s="14"/>
      <c r="H184" s="20"/>
      <c r="I184" s="14"/>
    </row>
    <row r="185" ht="20" customHeight="1" spans="1:9">
      <c r="A185" s="8">
        <v>182</v>
      </c>
      <c r="B185" s="17"/>
      <c r="C185" s="17"/>
      <c r="D185" s="14" t="s">
        <v>221</v>
      </c>
      <c r="E185" s="15" t="str">
        <f>"王曼"</f>
        <v>王曼</v>
      </c>
      <c r="F185" s="14" t="s">
        <v>17</v>
      </c>
      <c r="G185" s="14"/>
      <c r="H185" s="20"/>
      <c r="I185" s="14"/>
    </row>
    <row r="186" ht="20" customHeight="1" spans="1:9">
      <c r="A186" s="8">
        <v>183</v>
      </c>
      <c r="B186" s="17"/>
      <c r="C186" s="17"/>
      <c r="D186" s="14" t="s">
        <v>222</v>
      </c>
      <c r="E186" s="15" t="str">
        <f>"王德瑶"</f>
        <v>王德瑶</v>
      </c>
      <c r="F186" s="14" t="s">
        <v>17</v>
      </c>
      <c r="G186" s="14"/>
      <c r="H186" s="20"/>
      <c r="I186" s="14"/>
    </row>
    <row r="187" ht="20" customHeight="1" spans="1:9">
      <c r="A187" s="8">
        <v>184</v>
      </c>
      <c r="B187" s="17"/>
      <c r="C187" s="17"/>
      <c r="D187" s="14" t="s">
        <v>223</v>
      </c>
      <c r="E187" s="15" t="str">
        <f>"陈金转"</f>
        <v>陈金转</v>
      </c>
      <c r="F187" s="14" t="s">
        <v>17</v>
      </c>
      <c r="G187" s="14"/>
      <c r="H187" s="20"/>
      <c r="I187" s="14"/>
    </row>
    <row r="188" ht="20" customHeight="1" spans="1:9">
      <c r="A188" s="8">
        <v>185</v>
      </c>
      <c r="B188" s="17"/>
      <c r="C188" s="17"/>
      <c r="D188" s="14" t="s">
        <v>224</v>
      </c>
      <c r="E188" s="15" t="str">
        <f>"王浩"</f>
        <v>王浩</v>
      </c>
      <c r="F188" s="14" t="s">
        <v>17</v>
      </c>
      <c r="G188" s="14"/>
      <c r="H188" s="20"/>
      <c r="I188" s="14"/>
    </row>
    <row r="189" ht="20" customHeight="1" spans="1:9">
      <c r="A189" s="8">
        <v>186</v>
      </c>
      <c r="B189" s="17"/>
      <c r="C189" s="17"/>
      <c r="D189" s="14" t="s">
        <v>225</v>
      </c>
      <c r="E189" s="15" t="str">
        <f>"黄美琴"</f>
        <v>黄美琴</v>
      </c>
      <c r="F189" s="14" t="s">
        <v>17</v>
      </c>
      <c r="G189" s="14"/>
      <c r="H189" s="20"/>
      <c r="I189" s="14"/>
    </row>
    <row r="190" ht="20" customHeight="1" spans="1:9">
      <c r="A190" s="8">
        <v>187</v>
      </c>
      <c r="B190" s="17"/>
      <c r="C190" s="17"/>
      <c r="D190" s="14" t="s">
        <v>226</v>
      </c>
      <c r="E190" s="15" t="str">
        <f>"莫丰帆"</f>
        <v>莫丰帆</v>
      </c>
      <c r="F190" s="14" t="s">
        <v>17</v>
      </c>
      <c r="G190" s="14"/>
      <c r="H190" s="20"/>
      <c r="I190" s="14"/>
    </row>
    <row r="191" ht="20" customHeight="1" spans="1:9">
      <c r="A191" s="8">
        <v>188</v>
      </c>
      <c r="B191" s="17"/>
      <c r="C191" s="17"/>
      <c r="D191" s="14" t="s">
        <v>227</v>
      </c>
      <c r="E191" s="15" t="str">
        <f>"郭禄彬"</f>
        <v>郭禄彬</v>
      </c>
      <c r="F191" s="14" t="s">
        <v>17</v>
      </c>
      <c r="G191" s="14"/>
      <c r="H191" s="20"/>
      <c r="I191" s="14"/>
    </row>
    <row r="192" ht="20" customHeight="1" spans="1:9">
      <c r="A192" s="8">
        <v>189</v>
      </c>
      <c r="B192" s="21"/>
      <c r="C192" s="21"/>
      <c r="D192" s="14" t="s">
        <v>228</v>
      </c>
      <c r="E192" s="15" t="str">
        <f>"陈义姬"</f>
        <v>陈义姬</v>
      </c>
      <c r="F192" s="14" t="s">
        <v>17</v>
      </c>
      <c r="G192" s="14"/>
      <c r="H192" s="20"/>
      <c r="I192" s="14"/>
    </row>
  </sheetData>
  <autoFilter ref="A3:I192">
    <extLst/>
  </autoFilter>
  <mergeCells count="44">
    <mergeCell ref="A2:I2"/>
    <mergeCell ref="B4:B6"/>
    <mergeCell ref="B7:B12"/>
    <mergeCell ref="B13:B18"/>
    <mergeCell ref="B19:B23"/>
    <mergeCell ref="B24:B30"/>
    <mergeCell ref="B31:B35"/>
    <mergeCell ref="B36:B48"/>
    <mergeCell ref="B49:B64"/>
    <mergeCell ref="B65:B68"/>
    <mergeCell ref="B69:B74"/>
    <mergeCell ref="B75:B137"/>
    <mergeCell ref="B138:B143"/>
    <mergeCell ref="B144:B192"/>
    <mergeCell ref="C4:C6"/>
    <mergeCell ref="C7:C12"/>
    <mergeCell ref="C13:C18"/>
    <mergeCell ref="C19:C23"/>
    <mergeCell ref="C24:C30"/>
    <mergeCell ref="C31:C35"/>
    <mergeCell ref="C36:C48"/>
    <mergeCell ref="C49:C57"/>
    <mergeCell ref="C58:C64"/>
    <mergeCell ref="C65:C68"/>
    <mergeCell ref="C69:C74"/>
    <mergeCell ref="C75:C128"/>
    <mergeCell ref="C129:C137"/>
    <mergeCell ref="C138:C143"/>
    <mergeCell ref="C144:C192"/>
    <mergeCell ref="H4:H6"/>
    <mergeCell ref="H7:H10"/>
    <mergeCell ref="H13:H18"/>
    <mergeCell ref="H19:H21"/>
    <mergeCell ref="H24:H28"/>
    <mergeCell ref="H31:H34"/>
    <mergeCell ref="H36:H48"/>
    <mergeCell ref="H49:H54"/>
    <mergeCell ref="H58:H64"/>
    <mergeCell ref="H65:H68"/>
    <mergeCell ref="H69:H72"/>
    <mergeCell ref="H75:H99"/>
    <mergeCell ref="H129:H134"/>
    <mergeCell ref="H138:H141"/>
    <mergeCell ref="H144:H1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G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李媛1</cp:lastModifiedBy>
  <dcterms:created xsi:type="dcterms:W3CDTF">2023-05-12T11:15:00Z</dcterms:created>
  <dcterms:modified xsi:type="dcterms:W3CDTF">2024-06-02T09:20:34Z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DF9ACEF960534D1DB6F87F33320713C0_13</vt:lpwstr>
  </property>
</Properties>
</file>