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<sst xmlns="http://schemas.openxmlformats.org/spreadsheetml/2006/main" count="858" uniqueCount="22">
  <si>
    <t>澄迈县2024年专职社区工作者招聘
考试通过资格初审人员名单</t>
  </si>
  <si>
    <t>序号</t>
  </si>
  <si>
    <t>姓名</t>
  </si>
  <si>
    <t>报考号</t>
  </si>
  <si>
    <t>职位代码</t>
  </si>
  <si>
    <t>职位名称</t>
  </si>
  <si>
    <t>备注</t>
  </si>
  <si>
    <t>金江镇社区工作者1</t>
  </si>
  <si>
    <t>金江镇社区工作者2</t>
  </si>
  <si>
    <t>金江镇社区工作者3</t>
  </si>
  <si>
    <t>金江镇社区工作者4</t>
  </si>
  <si>
    <t>老城镇社区工作者1</t>
  </si>
  <si>
    <t>老城镇社区工作者2</t>
  </si>
  <si>
    <t>老城镇社区工作者3</t>
  </si>
  <si>
    <t>老城镇社区工作者4</t>
  </si>
  <si>
    <t>瑞溪镇（含金安片区）社区工作者1</t>
  </si>
  <si>
    <t>瑞溪镇（含金安片区）社区工作者2</t>
  </si>
  <si>
    <t>瑞溪镇（含金安片区）社区工作者3</t>
  </si>
  <si>
    <t>瑞溪镇（含金安片区）社区工作者4</t>
  </si>
  <si>
    <t>永发镇社区工作者</t>
  </si>
  <si>
    <t>仁兴镇社区工作者</t>
  </si>
  <si>
    <t>桥头镇社区工作者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</si>
</sst>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3"/>
  <sheetViews>
    <sheetView tabSelected="1" workbookViewId="0">
      <selection activeCell="J6" sqref="J6"/>
    </sheetView>
  </sheetViews>
  <sheetFormatPr defaultColWidth="8.89166666666667" defaultRowHeight="20" customHeight="1" outlineLevelCol="5"/>
  <cols>
    <col min="1" max="1" width="7" style="2" customWidth="1"/>
    <col min="2" max="2" width="9.625" style="3" customWidth="1"/>
    <col min="3" max="3" width="33.225" style="3" customWidth="1"/>
    <col min="4" max="4" width="9.125" style="3" customWidth="1"/>
    <col min="5" max="5" width="37" style="2" customWidth="1"/>
    <col min="6" max="6" width="7.625" style="2" customWidth="1"/>
    <col min="7" max="16384" width="8.89166666666667" style="2"/>
  </cols>
  <sheetData>
    <row r="1" ht="90" customHeight="1" spans="1:4">
      <c r="A1" s="4" t="s">
        <v>0</v>
      </c>
      <c r="B1" s="2"/>
      <c r="C1" s="2"/>
      <c r="D1" s="2"/>
    </row>
    <row r="2" s="1" customFormat="1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tr">
        <f>"刘德聪"</f>
        <v>刘德聪</v>
      </c>
      <c r="C3" s="8" t="str">
        <f>"652420240603092202118489"</f>
        <v>652420240603092202118489</v>
      </c>
      <c r="D3" s="8">
        <v>101</v>
      </c>
      <c r="E3" s="7" t="s">
        <v>7</v>
      </c>
      <c r="F3" s="7"/>
    </row>
    <row r="4" customHeight="1" spans="1:6">
      <c r="A4" s="7">
        <v>2</v>
      </c>
      <c r="B4" s="8" t="str">
        <f>"王小红"</f>
        <v>王小红</v>
      </c>
      <c r="C4" s="8" t="str">
        <f>"652420240603095153118903"</f>
        <v>652420240603095153118903</v>
      </c>
      <c r="D4" s="8">
        <v>101</v>
      </c>
      <c r="E4" s="7" t="s">
        <v>7</v>
      </c>
      <c r="F4" s="7"/>
    </row>
    <row r="5" customHeight="1" spans="1:6">
      <c r="A5" s="7">
        <v>3</v>
      </c>
      <c r="B5" s="8" t="str">
        <f>"符方钗"</f>
        <v>符方钗</v>
      </c>
      <c r="C5" s="8" t="str">
        <f>"652420240603104352119748"</f>
        <v>652420240603104352119748</v>
      </c>
      <c r="D5" s="8">
        <v>101</v>
      </c>
      <c r="E5" s="7" t="s">
        <v>7</v>
      </c>
      <c r="F5" s="7"/>
    </row>
    <row r="6" customHeight="1" spans="1:6">
      <c r="A6" s="7">
        <v>4</v>
      </c>
      <c r="B6" s="8" t="str">
        <f>"吴冰"</f>
        <v>吴冰</v>
      </c>
      <c r="C6" s="8" t="str">
        <f>"652420240603113309120382"</f>
        <v>652420240603113309120382</v>
      </c>
      <c r="D6" s="8">
        <v>101</v>
      </c>
      <c r="E6" s="7" t="s">
        <v>7</v>
      </c>
      <c r="F6" s="7"/>
    </row>
    <row r="7" customHeight="1" spans="1:6">
      <c r="A7" s="7">
        <v>5</v>
      </c>
      <c r="B7" s="8" t="str">
        <f>"曾令顺"</f>
        <v>曾令顺</v>
      </c>
      <c r="C7" s="8" t="str">
        <f>"652420240603115407120598"</f>
        <v>652420240603115407120598</v>
      </c>
      <c r="D7" s="8">
        <v>101</v>
      </c>
      <c r="E7" s="7" t="s">
        <v>7</v>
      </c>
      <c r="F7" s="7"/>
    </row>
    <row r="8" customHeight="1" spans="1:6">
      <c r="A8" s="7">
        <v>6</v>
      </c>
      <c r="B8" s="8" t="str">
        <f>"陈锦霜"</f>
        <v>陈锦霜</v>
      </c>
      <c r="C8" s="8" t="str">
        <f>"652420240603155922123227"</f>
        <v>652420240603155922123227</v>
      </c>
      <c r="D8" s="8">
        <v>101</v>
      </c>
      <c r="E8" s="7" t="s">
        <v>7</v>
      </c>
      <c r="F8" s="7"/>
    </row>
    <row r="9" customHeight="1" spans="1:6">
      <c r="A9" s="7">
        <v>7</v>
      </c>
      <c r="B9" s="8" t="str">
        <f>"莫子恒"</f>
        <v>莫子恒</v>
      </c>
      <c r="C9" s="8" t="str">
        <f>"652420240603171517124083"</f>
        <v>652420240603171517124083</v>
      </c>
      <c r="D9" s="8">
        <v>101</v>
      </c>
      <c r="E9" s="7" t="s">
        <v>7</v>
      </c>
      <c r="F9" s="7"/>
    </row>
    <row r="10" customHeight="1" spans="1:6">
      <c r="A10" s="7">
        <v>8</v>
      </c>
      <c r="B10" s="8" t="str">
        <f>"王仙玉"</f>
        <v>王仙玉</v>
      </c>
      <c r="C10" s="8" t="str">
        <f>"652420240603171202124055"</f>
        <v>652420240603171202124055</v>
      </c>
      <c r="D10" s="8">
        <v>101</v>
      </c>
      <c r="E10" s="7" t="s">
        <v>7</v>
      </c>
      <c r="F10" s="7"/>
    </row>
    <row r="11" customHeight="1" spans="1:6">
      <c r="A11" s="7">
        <v>9</v>
      </c>
      <c r="B11" s="8" t="str">
        <f>"李诗"</f>
        <v>李诗</v>
      </c>
      <c r="C11" s="8" t="str">
        <f>"652420240603113946120449"</f>
        <v>652420240603113946120449</v>
      </c>
      <c r="D11" s="8">
        <v>101</v>
      </c>
      <c r="E11" s="7" t="s">
        <v>7</v>
      </c>
      <c r="F11" s="7"/>
    </row>
    <row r="12" customHeight="1" spans="1:6">
      <c r="A12" s="7">
        <v>10</v>
      </c>
      <c r="B12" s="8" t="str">
        <f>"王铭雷"</f>
        <v>王铭雷</v>
      </c>
      <c r="C12" s="8" t="str">
        <f>"652420240603183604124476"</f>
        <v>652420240603183604124476</v>
      </c>
      <c r="D12" s="8">
        <v>101</v>
      </c>
      <c r="E12" s="7" t="s">
        <v>7</v>
      </c>
      <c r="F12" s="7"/>
    </row>
    <row r="13" customHeight="1" spans="1:6">
      <c r="A13" s="7">
        <v>11</v>
      </c>
      <c r="B13" s="8" t="str">
        <f>"蔡笃颖"</f>
        <v>蔡笃颖</v>
      </c>
      <c r="C13" s="8" t="str">
        <f>"652420240603204311124987"</f>
        <v>652420240603204311124987</v>
      </c>
      <c r="D13" s="8">
        <v>101</v>
      </c>
      <c r="E13" s="7" t="s">
        <v>7</v>
      </c>
      <c r="F13" s="7"/>
    </row>
    <row r="14" customHeight="1" spans="1:6">
      <c r="A14" s="7">
        <v>12</v>
      </c>
      <c r="B14" s="8" t="str">
        <f>"曾露"</f>
        <v>曾露</v>
      </c>
      <c r="C14" s="8" t="str">
        <f>"652420240603225624125647"</f>
        <v>652420240603225624125647</v>
      </c>
      <c r="D14" s="8">
        <v>101</v>
      </c>
      <c r="E14" s="7" t="s">
        <v>7</v>
      </c>
      <c r="F14" s="7"/>
    </row>
    <row r="15" customHeight="1" spans="1:6">
      <c r="A15" s="7">
        <v>13</v>
      </c>
      <c r="B15" s="8" t="str">
        <f>"张明"</f>
        <v>张明</v>
      </c>
      <c r="C15" s="8" t="str">
        <f>"652420240603214620125322"</f>
        <v>652420240603214620125322</v>
      </c>
      <c r="D15" s="8">
        <v>101</v>
      </c>
      <c r="E15" s="7" t="s">
        <v>7</v>
      </c>
      <c r="F15" s="7"/>
    </row>
    <row r="16" customHeight="1" spans="1:6">
      <c r="A16" s="7">
        <v>14</v>
      </c>
      <c r="B16" s="8" t="str">
        <f>"洪德杨"</f>
        <v>洪德杨</v>
      </c>
      <c r="C16" s="8" t="str">
        <f>"652420240604083829126184"</f>
        <v>652420240604083829126184</v>
      </c>
      <c r="D16" s="8">
        <v>101</v>
      </c>
      <c r="E16" s="7" t="s">
        <v>7</v>
      </c>
      <c r="F16" s="7"/>
    </row>
    <row r="17" customHeight="1" spans="1:6">
      <c r="A17" s="7">
        <v>15</v>
      </c>
      <c r="B17" s="8" t="str">
        <f>"王柏"</f>
        <v>王柏</v>
      </c>
      <c r="C17" s="8" t="str">
        <f>"652420240604094633126752"</f>
        <v>652420240604094633126752</v>
      </c>
      <c r="D17" s="8">
        <v>101</v>
      </c>
      <c r="E17" s="7" t="s">
        <v>7</v>
      </c>
      <c r="F17" s="7"/>
    </row>
    <row r="18" customHeight="1" spans="1:6">
      <c r="A18" s="7">
        <v>16</v>
      </c>
      <c r="B18" s="8" t="str">
        <f>"黄余磊"</f>
        <v>黄余磊</v>
      </c>
      <c r="C18" s="8" t="str">
        <f>"652420240603155924123228"</f>
        <v>652420240603155924123228</v>
      </c>
      <c r="D18" s="8">
        <v>101</v>
      </c>
      <c r="E18" s="7" t="s">
        <v>7</v>
      </c>
      <c r="F18" s="7"/>
    </row>
    <row r="19" customHeight="1" spans="1:6">
      <c r="A19" s="7">
        <v>17</v>
      </c>
      <c r="B19" s="8" t="str">
        <f>"蔡莹"</f>
        <v>蔡莹</v>
      </c>
      <c r="C19" s="8" t="str">
        <f>"652420240603144825122257"</f>
        <v>652420240603144825122257</v>
      </c>
      <c r="D19" s="8">
        <v>101</v>
      </c>
      <c r="E19" s="7" t="s">
        <v>7</v>
      </c>
      <c r="F19" s="7"/>
    </row>
    <row r="20" customHeight="1" spans="1:6">
      <c r="A20" s="7">
        <v>18</v>
      </c>
      <c r="B20" s="8" t="str">
        <f>"郑郑"</f>
        <v>郑郑</v>
      </c>
      <c r="C20" s="8" t="str">
        <f>"652420240603181422124367"</f>
        <v>652420240603181422124367</v>
      </c>
      <c r="D20" s="8">
        <v>101</v>
      </c>
      <c r="E20" s="7" t="s">
        <v>7</v>
      </c>
      <c r="F20" s="7"/>
    </row>
    <row r="21" customHeight="1" spans="1:6">
      <c r="A21" s="7">
        <v>19</v>
      </c>
      <c r="B21" s="8" t="str">
        <f>"蔡海芸"</f>
        <v>蔡海芸</v>
      </c>
      <c r="C21" s="8" t="str">
        <f>"652420240604182311130787"</f>
        <v>652420240604182311130787</v>
      </c>
      <c r="D21" s="8">
        <v>101</v>
      </c>
      <c r="E21" s="7" t="s">
        <v>7</v>
      </c>
      <c r="F21" s="7"/>
    </row>
    <row r="22" customHeight="1" spans="1:6">
      <c r="A22" s="7">
        <v>20</v>
      </c>
      <c r="B22" s="8" t="str">
        <f>"王密"</f>
        <v>王密</v>
      </c>
      <c r="C22" s="8" t="str">
        <f>"652420240603205712125071"</f>
        <v>652420240603205712125071</v>
      </c>
      <c r="D22" s="8">
        <v>101</v>
      </c>
      <c r="E22" s="7" t="s">
        <v>7</v>
      </c>
      <c r="F22" s="7"/>
    </row>
    <row r="23" customHeight="1" spans="1:6">
      <c r="A23" s="7">
        <v>21</v>
      </c>
      <c r="B23" s="8" t="str">
        <f>"黄立"</f>
        <v>黄立</v>
      </c>
      <c r="C23" s="8" t="str">
        <f>"652420240604234141132487"</f>
        <v>652420240604234141132487</v>
      </c>
      <c r="D23" s="8">
        <v>101</v>
      </c>
      <c r="E23" s="7" t="s">
        <v>7</v>
      </c>
      <c r="F23" s="7"/>
    </row>
    <row r="24" customHeight="1" spans="1:6">
      <c r="A24" s="7">
        <v>22</v>
      </c>
      <c r="B24" s="8" t="str">
        <f>"蔡奕明"</f>
        <v>蔡奕明</v>
      </c>
      <c r="C24" s="8" t="str">
        <f>"652420240605094934133264"</f>
        <v>652420240605094934133264</v>
      </c>
      <c r="D24" s="8">
        <v>101</v>
      </c>
      <c r="E24" s="7" t="s">
        <v>7</v>
      </c>
      <c r="F24" s="7"/>
    </row>
    <row r="25" customHeight="1" spans="1:6">
      <c r="A25" s="7">
        <v>23</v>
      </c>
      <c r="B25" s="8" t="str">
        <f>"唐晓珊"</f>
        <v>唐晓珊</v>
      </c>
      <c r="C25" s="8" t="str">
        <f>"652420240605105408133701"</f>
        <v>652420240605105408133701</v>
      </c>
      <c r="D25" s="8">
        <v>101</v>
      </c>
      <c r="E25" s="7" t="s">
        <v>7</v>
      </c>
      <c r="F25" s="7"/>
    </row>
    <row r="26" customHeight="1" spans="1:6">
      <c r="A26" s="7">
        <v>24</v>
      </c>
      <c r="B26" s="8" t="str">
        <f>"王钧"</f>
        <v>王钧</v>
      </c>
      <c r="C26" s="8" t="str">
        <f>"652420240604100403126949"</f>
        <v>652420240604100403126949</v>
      </c>
      <c r="D26" s="8">
        <v>101</v>
      </c>
      <c r="E26" s="7" t="s">
        <v>7</v>
      </c>
      <c r="F26" s="7"/>
    </row>
    <row r="27" customHeight="1" spans="1:6">
      <c r="A27" s="7">
        <v>25</v>
      </c>
      <c r="B27" s="8" t="str">
        <f>"黄昌华"</f>
        <v>黄昌华</v>
      </c>
      <c r="C27" s="8" t="str">
        <f>"652420240605104928133670"</f>
        <v>652420240605104928133670</v>
      </c>
      <c r="D27" s="8">
        <v>101</v>
      </c>
      <c r="E27" s="7" t="s">
        <v>7</v>
      </c>
      <c r="F27" s="7"/>
    </row>
    <row r="28" customHeight="1" spans="1:6">
      <c r="A28" s="7">
        <v>26</v>
      </c>
      <c r="B28" s="8" t="str">
        <f>"吴妹"</f>
        <v>吴妹</v>
      </c>
      <c r="C28" s="8" t="str">
        <f>"652420240604182505130793"</f>
        <v>652420240604182505130793</v>
      </c>
      <c r="D28" s="8">
        <v>101</v>
      </c>
      <c r="E28" s="7" t="s">
        <v>7</v>
      </c>
      <c r="F28" s="7"/>
    </row>
    <row r="29" customHeight="1" spans="1:6">
      <c r="A29" s="7">
        <v>27</v>
      </c>
      <c r="B29" s="8" t="str">
        <f>"王薇"</f>
        <v>王薇</v>
      </c>
      <c r="C29" s="8" t="str">
        <f>"652420240605115947135211"</f>
        <v>652420240605115947135211</v>
      </c>
      <c r="D29" s="8">
        <v>101</v>
      </c>
      <c r="E29" s="7" t="s">
        <v>7</v>
      </c>
      <c r="F29" s="7"/>
    </row>
    <row r="30" customHeight="1" spans="1:6">
      <c r="A30" s="7">
        <v>28</v>
      </c>
      <c r="B30" s="8" t="str">
        <f>"蔡青蔓"</f>
        <v>蔡青蔓</v>
      </c>
      <c r="C30" s="8" t="str">
        <f>"652420240605123543136380"</f>
        <v>652420240605123543136380</v>
      </c>
      <c r="D30" s="8">
        <v>101</v>
      </c>
      <c r="E30" s="7" t="s">
        <v>7</v>
      </c>
      <c r="F30" s="7"/>
    </row>
    <row r="31" customHeight="1" spans="1:6">
      <c r="A31" s="7">
        <v>29</v>
      </c>
      <c r="B31" s="8" t="str">
        <f>"王先翔"</f>
        <v>王先翔</v>
      </c>
      <c r="C31" s="8" t="str">
        <f>"652420240605144732138493"</f>
        <v>652420240605144732138493</v>
      </c>
      <c r="D31" s="8">
        <v>101</v>
      </c>
      <c r="E31" s="7" t="s">
        <v>7</v>
      </c>
      <c r="F31" s="7"/>
    </row>
    <row r="32" customHeight="1" spans="1:6">
      <c r="A32" s="7">
        <v>30</v>
      </c>
      <c r="B32" s="8" t="str">
        <f>"林先坤"</f>
        <v>林先坤</v>
      </c>
      <c r="C32" s="8" t="str">
        <f>"652420240605165629139888"</f>
        <v>652420240605165629139888</v>
      </c>
      <c r="D32" s="8">
        <v>101</v>
      </c>
      <c r="E32" s="7" t="s">
        <v>7</v>
      </c>
      <c r="F32" s="7"/>
    </row>
    <row r="33" customHeight="1" spans="1:6">
      <c r="A33" s="7">
        <v>31</v>
      </c>
      <c r="B33" s="8" t="str">
        <f>"庞宇"</f>
        <v>庞宇</v>
      </c>
      <c r="C33" s="8" t="str">
        <f>"652420240604155259129766"</f>
        <v>652420240604155259129766</v>
      </c>
      <c r="D33" s="8">
        <v>101</v>
      </c>
      <c r="E33" s="7" t="s">
        <v>7</v>
      </c>
      <c r="F33" s="7"/>
    </row>
    <row r="34" customHeight="1" spans="1:6">
      <c r="A34" s="7">
        <v>32</v>
      </c>
      <c r="B34" s="8" t="str">
        <f>"黄业彬"</f>
        <v>黄业彬</v>
      </c>
      <c r="C34" s="8" t="str">
        <f>"652420240605150149139246"</f>
        <v>652420240605150149139246</v>
      </c>
      <c r="D34" s="8">
        <v>101</v>
      </c>
      <c r="E34" s="7" t="s">
        <v>7</v>
      </c>
      <c r="F34" s="7"/>
    </row>
    <row r="35" customHeight="1" spans="1:6">
      <c r="A35" s="7">
        <v>33</v>
      </c>
      <c r="B35" s="8" t="str">
        <f>"黄赞鹏"</f>
        <v>黄赞鹏</v>
      </c>
      <c r="C35" s="8" t="str">
        <f>"652420240606140645142973"</f>
        <v>652420240606140645142973</v>
      </c>
      <c r="D35" s="8">
        <v>101</v>
      </c>
      <c r="E35" s="7" t="s">
        <v>7</v>
      </c>
      <c r="F35" s="7"/>
    </row>
    <row r="36" customHeight="1" spans="1:6">
      <c r="A36" s="7">
        <v>34</v>
      </c>
      <c r="B36" s="8" t="str">
        <f>"周小金"</f>
        <v>周小金</v>
      </c>
      <c r="C36" s="8" t="str">
        <f>"652420240606141759143019"</f>
        <v>652420240606141759143019</v>
      </c>
      <c r="D36" s="8">
        <v>101</v>
      </c>
      <c r="E36" s="7" t="s">
        <v>7</v>
      </c>
      <c r="F36" s="7"/>
    </row>
    <row r="37" customHeight="1" spans="1:6">
      <c r="A37" s="7">
        <v>35</v>
      </c>
      <c r="B37" s="8" t="str">
        <f>"邱紫欣"</f>
        <v>邱紫欣</v>
      </c>
      <c r="C37" s="8" t="str">
        <f>"652420240606161414143543"</f>
        <v>652420240606161414143543</v>
      </c>
      <c r="D37" s="8">
        <v>101</v>
      </c>
      <c r="E37" s="7" t="s">
        <v>7</v>
      </c>
      <c r="F37" s="7"/>
    </row>
    <row r="38" customHeight="1" spans="1:6">
      <c r="A38" s="7">
        <v>36</v>
      </c>
      <c r="B38" s="8" t="str">
        <f>"蔡颖"</f>
        <v>蔡颖</v>
      </c>
      <c r="C38" s="8" t="str">
        <f>"652420240603123457120988"</f>
        <v>652420240603123457120988</v>
      </c>
      <c r="D38" s="8">
        <v>101</v>
      </c>
      <c r="E38" s="7" t="s">
        <v>7</v>
      </c>
      <c r="F38" s="7"/>
    </row>
    <row r="39" customHeight="1" spans="1:6">
      <c r="A39" s="7">
        <v>37</v>
      </c>
      <c r="B39" s="8" t="str">
        <f>"陈琳"</f>
        <v>陈琳</v>
      </c>
      <c r="C39" s="8" t="str">
        <f>"652420240606145118143143"</f>
        <v>652420240606145118143143</v>
      </c>
      <c r="D39" s="8">
        <v>101</v>
      </c>
      <c r="E39" s="7" t="s">
        <v>7</v>
      </c>
      <c r="F39" s="7"/>
    </row>
    <row r="40" customHeight="1" spans="1:6">
      <c r="A40" s="7">
        <v>38</v>
      </c>
      <c r="B40" s="8" t="str">
        <f>"杨馥蔚"</f>
        <v>杨馥蔚</v>
      </c>
      <c r="C40" s="8" t="str">
        <f>"652420240605134408136687"</f>
        <v>652420240605134408136687</v>
      </c>
      <c r="D40" s="8">
        <v>101</v>
      </c>
      <c r="E40" s="7" t="s">
        <v>7</v>
      </c>
      <c r="F40" s="7"/>
    </row>
    <row r="41" customHeight="1" spans="1:6">
      <c r="A41" s="7">
        <v>39</v>
      </c>
      <c r="B41" s="8" t="str">
        <f>"王春"</f>
        <v>王春</v>
      </c>
      <c r="C41" s="8" t="str">
        <f>"652420240606234959145153"</f>
        <v>652420240606234959145153</v>
      </c>
      <c r="D41" s="8">
        <v>101</v>
      </c>
      <c r="E41" s="7" t="s">
        <v>7</v>
      </c>
      <c r="F41" s="7"/>
    </row>
    <row r="42" customHeight="1" spans="1:6">
      <c r="A42" s="7">
        <v>40</v>
      </c>
      <c r="B42" s="8" t="str">
        <f>"莫海娜"</f>
        <v>莫海娜</v>
      </c>
      <c r="C42" s="8" t="str">
        <f>"652420240607093136145594"</f>
        <v>652420240607093136145594</v>
      </c>
      <c r="D42" s="8">
        <v>101</v>
      </c>
      <c r="E42" s="7" t="s">
        <v>7</v>
      </c>
      <c r="F42" s="7"/>
    </row>
    <row r="43" customHeight="1" spans="1:6">
      <c r="A43" s="7">
        <v>41</v>
      </c>
      <c r="B43" s="8" t="str">
        <f>"罗小波"</f>
        <v>罗小波</v>
      </c>
      <c r="C43" s="8" t="str">
        <f>"652420240606104847142261"</f>
        <v>652420240606104847142261</v>
      </c>
      <c r="D43" s="8">
        <v>101</v>
      </c>
      <c r="E43" s="7" t="s">
        <v>7</v>
      </c>
      <c r="F43" s="7"/>
    </row>
    <row r="44" customHeight="1" spans="1:6">
      <c r="A44" s="7">
        <v>42</v>
      </c>
      <c r="B44" s="8" t="str">
        <f>"曾虹"</f>
        <v>曾虹</v>
      </c>
      <c r="C44" s="8" t="str">
        <f>"652420240604210218131649"</f>
        <v>652420240604210218131649</v>
      </c>
      <c r="D44" s="8">
        <v>101</v>
      </c>
      <c r="E44" s="7" t="s">
        <v>7</v>
      </c>
      <c r="F44" s="7"/>
    </row>
    <row r="45" customHeight="1" spans="1:6">
      <c r="A45" s="7">
        <v>43</v>
      </c>
      <c r="B45" s="8" t="str">
        <f>"蔡亲泉"</f>
        <v>蔡亲泉</v>
      </c>
      <c r="C45" s="8" t="str">
        <f>"652420240607095146145694"</f>
        <v>652420240607095146145694</v>
      </c>
      <c r="D45" s="8">
        <v>101</v>
      </c>
      <c r="E45" s="7" t="s">
        <v>7</v>
      </c>
      <c r="F45" s="7"/>
    </row>
    <row r="46" customHeight="1" spans="1:6">
      <c r="A46" s="7">
        <v>44</v>
      </c>
      <c r="B46" s="8" t="str">
        <f>"张昌海"</f>
        <v>张昌海</v>
      </c>
      <c r="C46" s="8" t="str">
        <f>"652420240608083643148595"</f>
        <v>652420240608083643148595</v>
      </c>
      <c r="D46" s="8">
        <v>101</v>
      </c>
      <c r="E46" s="7" t="s">
        <v>7</v>
      </c>
      <c r="F46" s="7"/>
    </row>
    <row r="47" customHeight="1" spans="1:6">
      <c r="A47" s="7">
        <v>45</v>
      </c>
      <c r="B47" s="8" t="str">
        <f>"陈丽虹"</f>
        <v>陈丽虹</v>
      </c>
      <c r="C47" s="8" t="str">
        <f>"652420240606150537143192"</f>
        <v>652420240606150537143192</v>
      </c>
      <c r="D47" s="8">
        <v>101</v>
      </c>
      <c r="E47" s="7" t="s">
        <v>7</v>
      </c>
      <c r="F47" s="7"/>
    </row>
    <row r="48" customHeight="1" spans="1:6">
      <c r="A48" s="7">
        <v>46</v>
      </c>
      <c r="B48" s="8" t="str">
        <f>"陆小伊"</f>
        <v>陆小伊</v>
      </c>
      <c r="C48" s="8" t="str">
        <f>"652420240608192104149630"</f>
        <v>652420240608192104149630</v>
      </c>
      <c r="D48" s="8">
        <v>101</v>
      </c>
      <c r="E48" s="7" t="s">
        <v>7</v>
      </c>
      <c r="F48" s="7"/>
    </row>
    <row r="49" customHeight="1" spans="1:6">
      <c r="A49" s="7">
        <v>47</v>
      </c>
      <c r="B49" s="8" t="str">
        <f>"蔡乙轮"</f>
        <v>蔡乙轮</v>
      </c>
      <c r="C49" s="8" t="str">
        <f>"652420240609101541150360"</f>
        <v>652420240609101541150360</v>
      </c>
      <c r="D49" s="8">
        <v>101</v>
      </c>
      <c r="E49" s="7" t="s">
        <v>7</v>
      </c>
      <c r="F49" s="7"/>
    </row>
    <row r="50" customHeight="1" spans="1:6">
      <c r="A50" s="7">
        <v>48</v>
      </c>
      <c r="B50" s="8" t="str">
        <f>"陈海南"</f>
        <v>陈海南</v>
      </c>
      <c r="C50" s="8" t="str">
        <f>"652420240609163315151041"</f>
        <v>652420240609163315151041</v>
      </c>
      <c r="D50" s="8">
        <v>101</v>
      </c>
      <c r="E50" s="7" t="s">
        <v>7</v>
      </c>
      <c r="F50" s="7"/>
    </row>
    <row r="51" customHeight="1" spans="1:6">
      <c r="A51" s="7">
        <v>49</v>
      </c>
      <c r="B51" s="8" t="str">
        <f>"陈英明"</f>
        <v>陈英明</v>
      </c>
      <c r="C51" s="8" t="str">
        <f>"652420240603091000118340"</f>
        <v>652420240603091000118340</v>
      </c>
      <c r="D51" s="8">
        <v>102</v>
      </c>
      <c r="E51" s="7" t="s">
        <v>8</v>
      </c>
      <c r="F51" s="7"/>
    </row>
    <row r="52" customHeight="1" spans="1:6">
      <c r="A52" s="7">
        <v>50</v>
      </c>
      <c r="B52" s="8" t="str">
        <f>"王鸿"</f>
        <v>王鸿</v>
      </c>
      <c r="C52" s="8" t="str">
        <f>"652420240603100419119103"</f>
        <v>652420240603100419119103</v>
      </c>
      <c r="D52" s="8">
        <v>102</v>
      </c>
      <c r="E52" s="7" t="s">
        <v>8</v>
      </c>
      <c r="F52" s="7"/>
    </row>
    <row r="53" customHeight="1" spans="1:6">
      <c r="A53" s="7">
        <v>51</v>
      </c>
      <c r="B53" s="8" t="str">
        <f>"王乙玲"</f>
        <v>王乙玲</v>
      </c>
      <c r="C53" s="8" t="str">
        <f>"652420240603101329119241"</f>
        <v>652420240603101329119241</v>
      </c>
      <c r="D53" s="8">
        <v>102</v>
      </c>
      <c r="E53" s="7" t="s">
        <v>8</v>
      </c>
      <c r="F53" s="7"/>
    </row>
    <row r="54" customHeight="1" spans="1:6">
      <c r="A54" s="7">
        <v>52</v>
      </c>
      <c r="B54" s="8" t="str">
        <f>"吴育昊"</f>
        <v>吴育昊</v>
      </c>
      <c r="C54" s="8" t="str">
        <f>"652420240603101844119328"</f>
        <v>652420240603101844119328</v>
      </c>
      <c r="D54" s="8">
        <v>102</v>
      </c>
      <c r="E54" s="7" t="s">
        <v>8</v>
      </c>
      <c r="F54" s="7"/>
    </row>
    <row r="55" customHeight="1" spans="1:6">
      <c r="A55" s="7">
        <v>53</v>
      </c>
      <c r="B55" s="8" t="str">
        <f>"徐佳扬"</f>
        <v>徐佳扬</v>
      </c>
      <c r="C55" s="8" t="str">
        <f>"652420240603101104119201"</f>
        <v>652420240603101104119201</v>
      </c>
      <c r="D55" s="8">
        <v>102</v>
      </c>
      <c r="E55" s="7" t="s">
        <v>8</v>
      </c>
      <c r="F55" s="7"/>
    </row>
    <row r="56" customHeight="1" spans="1:6">
      <c r="A56" s="7">
        <v>54</v>
      </c>
      <c r="B56" s="8" t="str">
        <f>"蒙钟云"</f>
        <v>蒙钟云</v>
      </c>
      <c r="C56" s="8" t="str">
        <f>"652420240603090624118288"</f>
        <v>652420240603090624118288</v>
      </c>
      <c r="D56" s="8">
        <v>102</v>
      </c>
      <c r="E56" s="7" t="s">
        <v>8</v>
      </c>
      <c r="F56" s="7"/>
    </row>
    <row r="57" customHeight="1" spans="1:6">
      <c r="A57" s="7">
        <v>55</v>
      </c>
      <c r="B57" s="8" t="str">
        <f>"刘艳"</f>
        <v>刘艳</v>
      </c>
      <c r="C57" s="8" t="str">
        <f>"652420240603100920119180"</f>
        <v>652420240603100920119180</v>
      </c>
      <c r="D57" s="8">
        <v>102</v>
      </c>
      <c r="E57" s="7" t="s">
        <v>8</v>
      </c>
      <c r="F57" s="7"/>
    </row>
    <row r="58" customHeight="1" spans="1:6">
      <c r="A58" s="7">
        <v>56</v>
      </c>
      <c r="B58" s="8" t="str">
        <f>"袁华能"</f>
        <v>袁华能</v>
      </c>
      <c r="C58" s="8" t="str">
        <f>"652420240603104250119729"</f>
        <v>652420240603104250119729</v>
      </c>
      <c r="D58" s="8">
        <v>102</v>
      </c>
      <c r="E58" s="7" t="s">
        <v>8</v>
      </c>
      <c r="F58" s="7"/>
    </row>
    <row r="59" customHeight="1" spans="1:6">
      <c r="A59" s="7">
        <v>57</v>
      </c>
      <c r="B59" s="8" t="str">
        <f>"王上志"</f>
        <v>王上志</v>
      </c>
      <c r="C59" s="8" t="str">
        <f>"652420240603111748120207"</f>
        <v>652420240603111748120207</v>
      </c>
      <c r="D59" s="8">
        <v>102</v>
      </c>
      <c r="E59" s="7" t="s">
        <v>8</v>
      </c>
      <c r="F59" s="7"/>
    </row>
    <row r="60" customHeight="1" spans="1:6">
      <c r="A60" s="7">
        <v>58</v>
      </c>
      <c r="B60" s="8" t="str">
        <f>"王芷灵"</f>
        <v>王芷灵</v>
      </c>
      <c r="C60" s="8" t="str">
        <f>"652420240603113110120359"</f>
        <v>652420240603113110120359</v>
      </c>
      <c r="D60" s="8">
        <v>102</v>
      </c>
      <c r="E60" s="7" t="s">
        <v>8</v>
      </c>
      <c r="F60" s="7"/>
    </row>
    <row r="61" customHeight="1" spans="1:6">
      <c r="A61" s="7">
        <v>59</v>
      </c>
      <c r="B61" s="8" t="str">
        <f>"蔡冰冰"</f>
        <v>蔡冰冰</v>
      </c>
      <c r="C61" s="8" t="str">
        <f>"652420240603111208120142"</f>
        <v>652420240603111208120142</v>
      </c>
      <c r="D61" s="8">
        <v>102</v>
      </c>
      <c r="E61" s="7" t="s">
        <v>8</v>
      </c>
      <c r="F61" s="7"/>
    </row>
    <row r="62" customHeight="1" spans="1:6">
      <c r="A62" s="7">
        <v>60</v>
      </c>
      <c r="B62" s="8" t="str">
        <f>"林诗"</f>
        <v>林诗</v>
      </c>
      <c r="C62" s="8" t="str">
        <f>"652420240603112356120280"</f>
        <v>652420240603112356120280</v>
      </c>
      <c r="D62" s="8">
        <v>102</v>
      </c>
      <c r="E62" s="7" t="s">
        <v>8</v>
      </c>
      <c r="F62" s="7"/>
    </row>
    <row r="63" customHeight="1" spans="1:6">
      <c r="A63" s="7">
        <v>61</v>
      </c>
      <c r="B63" s="8" t="str">
        <f>"王世若"</f>
        <v>王世若</v>
      </c>
      <c r="C63" s="8" t="str">
        <f>"652420240603144219122182"</f>
        <v>652420240603144219122182</v>
      </c>
      <c r="D63" s="8">
        <v>102</v>
      </c>
      <c r="E63" s="7" t="s">
        <v>8</v>
      </c>
      <c r="F63" s="7"/>
    </row>
    <row r="64" customHeight="1" spans="1:6">
      <c r="A64" s="7">
        <v>62</v>
      </c>
      <c r="B64" s="8" t="str">
        <f>"黄钊"</f>
        <v>黄钊</v>
      </c>
      <c r="C64" s="8" t="str">
        <f>"652420240603144239122184"</f>
        <v>652420240603144239122184</v>
      </c>
      <c r="D64" s="8">
        <v>102</v>
      </c>
      <c r="E64" s="7" t="s">
        <v>8</v>
      </c>
      <c r="F64" s="7"/>
    </row>
    <row r="65" customHeight="1" spans="1:6">
      <c r="A65" s="7">
        <v>63</v>
      </c>
      <c r="B65" s="8" t="str">
        <f>"刘小雪"</f>
        <v>刘小雪</v>
      </c>
      <c r="C65" s="8" t="str">
        <f>"652420240603150230122441"</f>
        <v>652420240603150230122441</v>
      </c>
      <c r="D65" s="8">
        <v>102</v>
      </c>
      <c r="E65" s="7" t="s">
        <v>8</v>
      </c>
      <c r="F65" s="7"/>
    </row>
    <row r="66" customHeight="1" spans="1:6">
      <c r="A66" s="7">
        <v>64</v>
      </c>
      <c r="B66" s="8" t="str">
        <f>"徐振诚"</f>
        <v>徐振诚</v>
      </c>
      <c r="C66" s="8" t="str">
        <f>"652420240603114542120508"</f>
        <v>652420240603114542120508</v>
      </c>
      <c r="D66" s="8">
        <v>102</v>
      </c>
      <c r="E66" s="7" t="s">
        <v>8</v>
      </c>
      <c r="F66" s="7"/>
    </row>
    <row r="67" customHeight="1" spans="1:6">
      <c r="A67" s="7">
        <v>65</v>
      </c>
      <c r="B67" s="8" t="str">
        <f>"蔡慧"</f>
        <v>蔡慧</v>
      </c>
      <c r="C67" s="8" t="str">
        <f>"652420240603102348119406"</f>
        <v>652420240603102348119406</v>
      </c>
      <c r="D67" s="8">
        <v>102</v>
      </c>
      <c r="E67" s="7" t="s">
        <v>8</v>
      </c>
      <c r="F67" s="7"/>
    </row>
    <row r="68" customHeight="1" spans="1:6">
      <c r="A68" s="7">
        <v>66</v>
      </c>
      <c r="B68" s="8" t="str">
        <f>"唐望翔"</f>
        <v>唐望翔</v>
      </c>
      <c r="C68" s="8" t="str">
        <f>"652420240603155311123138"</f>
        <v>652420240603155311123138</v>
      </c>
      <c r="D68" s="8">
        <v>102</v>
      </c>
      <c r="E68" s="7" t="s">
        <v>8</v>
      </c>
      <c r="F68" s="7"/>
    </row>
    <row r="69" customHeight="1" spans="1:6">
      <c r="A69" s="7">
        <v>67</v>
      </c>
      <c r="B69" s="8" t="str">
        <f>"王玉婷"</f>
        <v>王玉婷</v>
      </c>
      <c r="C69" s="8" t="str">
        <f>"652420240603155840123206"</f>
        <v>652420240603155840123206</v>
      </c>
      <c r="D69" s="8">
        <v>102</v>
      </c>
      <c r="E69" s="7" t="s">
        <v>8</v>
      </c>
      <c r="F69" s="7"/>
    </row>
    <row r="70" customHeight="1" spans="1:6">
      <c r="A70" s="7">
        <v>68</v>
      </c>
      <c r="B70" s="8" t="str">
        <f>"张瑜"</f>
        <v>张瑜</v>
      </c>
      <c r="C70" s="8" t="str">
        <f>"652420240603155650123176"</f>
        <v>652420240603155650123176</v>
      </c>
      <c r="D70" s="8">
        <v>102</v>
      </c>
      <c r="E70" s="7" t="s">
        <v>8</v>
      </c>
      <c r="F70" s="7"/>
    </row>
    <row r="71" customHeight="1" spans="1:6">
      <c r="A71" s="7">
        <v>69</v>
      </c>
      <c r="B71" s="8" t="str">
        <f>"李华荣"</f>
        <v>李华荣</v>
      </c>
      <c r="C71" s="8" t="str">
        <f>"652420240603160246123268"</f>
        <v>652420240603160246123268</v>
      </c>
      <c r="D71" s="8">
        <v>102</v>
      </c>
      <c r="E71" s="7" t="s">
        <v>8</v>
      </c>
      <c r="F71" s="7"/>
    </row>
    <row r="72" customHeight="1" spans="1:6">
      <c r="A72" s="7">
        <v>70</v>
      </c>
      <c r="B72" s="8" t="str">
        <f>"何儒涛"</f>
        <v>何儒涛</v>
      </c>
      <c r="C72" s="8" t="str">
        <f>"652420240603162847123620"</f>
        <v>652420240603162847123620</v>
      </c>
      <c r="D72" s="8">
        <v>102</v>
      </c>
      <c r="E72" s="7" t="s">
        <v>8</v>
      </c>
      <c r="F72" s="7"/>
    </row>
    <row r="73" customHeight="1" spans="1:6">
      <c r="A73" s="7">
        <v>71</v>
      </c>
      <c r="B73" s="8" t="str">
        <f>"许丽萍"</f>
        <v>许丽萍</v>
      </c>
      <c r="C73" s="8" t="str">
        <f>"652420240603115658120624"</f>
        <v>652420240603115658120624</v>
      </c>
      <c r="D73" s="8">
        <v>102</v>
      </c>
      <c r="E73" s="7" t="s">
        <v>8</v>
      </c>
      <c r="F73" s="7"/>
    </row>
    <row r="74" customHeight="1" spans="1:6">
      <c r="A74" s="7">
        <v>72</v>
      </c>
      <c r="B74" s="8" t="str">
        <f>"王轩轩"</f>
        <v>王轩轩</v>
      </c>
      <c r="C74" s="8" t="str">
        <f>"652420240603211613125149"</f>
        <v>652420240603211613125149</v>
      </c>
      <c r="D74" s="8">
        <v>102</v>
      </c>
      <c r="E74" s="7" t="s">
        <v>8</v>
      </c>
      <c r="F74" s="7"/>
    </row>
    <row r="75" customHeight="1" spans="1:6">
      <c r="A75" s="7">
        <v>73</v>
      </c>
      <c r="B75" s="8" t="str">
        <f>"邱勋誉"</f>
        <v>邱勋誉</v>
      </c>
      <c r="C75" s="8" t="str">
        <f>"652420240603214144125295"</f>
        <v>652420240603214144125295</v>
      </c>
      <c r="D75" s="8">
        <v>102</v>
      </c>
      <c r="E75" s="7" t="s">
        <v>8</v>
      </c>
      <c r="F75" s="7"/>
    </row>
    <row r="76" customHeight="1" spans="1:6">
      <c r="A76" s="7">
        <v>74</v>
      </c>
      <c r="B76" s="8" t="str">
        <f>"陈亮菲"</f>
        <v>陈亮菲</v>
      </c>
      <c r="C76" s="8" t="str">
        <f>"652420240603213155125243"</f>
        <v>652420240603213155125243</v>
      </c>
      <c r="D76" s="8">
        <v>102</v>
      </c>
      <c r="E76" s="7" t="s">
        <v>8</v>
      </c>
      <c r="F76" s="7"/>
    </row>
    <row r="77" customHeight="1" spans="1:6">
      <c r="A77" s="7">
        <v>75</v>
      </c>
      <c r="B77" s="8" t="str">
        <f>"陈荣澜"</f>
        <v>陈荣澜</v>
      </c>
      <c r="C77" s="8" t="str">
        <f>"652420240603094141118748"</f>
        <v>652420240603094141118748</v>
      </c>
      <c r="D77" s="8">
        <v>102</v>
      </c>
      <c r="E77" s="7" t="s">
        <v>8</v>
      </c>
      <c r="F77" s="7"/>
    </row>
    <row r="78" customHeight="1" spans="1:6">
      <c r="A78" s="7">
        <v>76</v>
      </c>
      <c r="B78" s="8" t="str">
        <f>"王娟"</f>
        <v>王娟</v>
      </c>
      <c r="C78" s="8" t="str">
        <f>"652420240603132149121451"</f>
        <v>652420240603132149121451</v>
      </c>
      <c r="D78" s="8">
        <v>102</v>
      </c>
      <c r="E78" s="7" t="s">
        <v>8</v>
      </c>
      <c r="F78" s="7"/>
    </row>
    <row r="79" customHeight="1" spans="1:6">
      <c r="A79" s="7">
        <v>77</v>
      </c>
      <c r="B79" s="8" t="str">
        <f>"韩桓畴"</f>
        <v>韩桓畴</v>
      </c>
      <c r="C79" s="8" t="str">
        <f>"652420240603195013124753"</f>
        <v>652420240603195013124753</v>
      </c>
      <c r="D79" s="8">
        <v>102</v>
      </c>
      <c r="E79" s="7" t="s">
        <v>8</v>
      </c>
      <c r="F79" s="7"/>
    </row>
    <row r="80" customHeight="1" spans="1:6">
      <c r="A80" s="7">
        <v>78</v>
      </c>
      <c r="B80" s="8" t="str">
        <f>"王晶晶"</f>
        <v>王晶晶</v>
      </c>
      <c r="C80" s="8" t="str">
        <f>"652420240603225951125664"</f>
        <v>652420240603225951125664</v>
      </c>
      <c r="D80" s="8">
        <v>102</v>
      </c>
      <c r="E80" s="7" t="s">
        <v>8</v>
      </c>
      <c r="F80" s="7"/>
    </row>
    <row r="81" customHeight="1" spans="1:6">
      <c r="A81" s="7">
        <v>79</v>
      </c>
      <c r="B81" s="8" t="str">
        <f>"符致彬"</f>
        <v>符致彬</v>
      </c>
      <c r="C81" s="8" t="str">
        <f>"652420240604004907125947"</f>
        <v>652420240604004907125947</v>
      </c>
      <c r="D81" s="8">
        <v>102</v>
      </c>
      <c r="E81" s="7" t="s">
        <v>8</v>
      </c>
      <c r="F81" s="7"/>
    </row>
    <row r="82" customHeight="1" spans="1:6">
      <c r="A82" s="7">
        <v>80</v>
      </c>
      <c r="B82" s="8" t="str">
        <f>"冯斌"</f>
        <v>冯斌</v>
      </c>
      <c r="C82" s="8" t="str">
        <f>"652420240604100833126988"</f>
        <v>652420240604100833126988</v>
      </c>
      <c r="D82" s="8">
        <v>102</v>
      </c>
      <c r="E82" s="7" t="s">
        <v>8</v>
      </c>
      <c r="F82" s="7"/>
    </row>
    <row r="83" customHeight="1" spans="1:6">
      <c r="A83" s="7">
        <v>81</v>
      </c>
      <c r="B83" s="8" t="str">
        <f>"符晶晶"</f>
        <v>符晶晶</v>
      </c>
      <c r="C83" s="8" t="str">
        <f>"652420240604114901127983"</f>
        <v>652420240604114901127983</v>
      </c>
      <c r="D83" s="8">
        <v>102</v>
      </c>
      <c r="E83" s="7" t="s">
        <v>8</v>
      </c>
      <c r="F83" s="7"/>
    </row>
    <row r="84" customHeight="1" spans="1:6">
      <c r="A84" s="7">
        <v>82</v>
      </c>
      <c r="B84" s="8" t="str">
        <f>"邓菁"</f>
        <v>邓菁</v>
      </c>
      <c r="C84" s="8" t="str">
        <f>"652420240604141911128926"</f>
        <v>652420240604141911128926</v>
      </c>
      <c r="D84" s="8">
        <v>102</v>
      </c>
      <c r="E84" s="7" t="s">
        <v>8</v>
      </c>
      <c r="F84" s="7"/>
    </row>
    <row r="85" customHeight="1" spans="1:6">
      <c r="A85" s="7">
        <v>83</v>
      </c>
      <c r="B85" s="8" t="str">
        <f>"劳衍兴"</f>
        <v>劳衍兴</v>
      </c>
      <c r="C85" s="8" t="str">
        <f>"652420240604143117128995"</f>
        <v>652420240604143117128995</v>
      </c>
      <c r="D85" s="8">
        <v>102</v>
      </c>
      <c r="E85" s="7" t="s">
        <v>8</v>
      </c>
      <c r="F85" s="7"/>
    </row>
    <row r="86" customHeight="1" spans="1:6">
      <c r="A86" s="7">
        <v>84</v>
      </c>
      <c r="B86" s="8" t="str">
        <f>"王艺"</f>
        <v>王艺</v>
      </c>
      <c r="C86" s="8" t="str">
        <f>"652420240604143524129017"</f>
        <v>652420240604143524129017</v>
      </c>
      <c r="D86" s="8">
        <v>102</v>
      </c>
      <c r="E86" s="7" t="s">
        <v>8</v>
      </c>
      <c r="F86" s="7"/>
    </row>
    <row r="87" customHeight="1" spans="1:6">
      <c r="A87" s="7">
        <v>85</v>
      </c>
      <c r="B87" s="8" t="str">
        <f>"林小如"</f>
        <v>林小如</v>
      </c>
      <c r="C87" s="8" t="str">
        <f>"652420240603194518124732"</f>
        <v>652420240603194518124732</v>
      </c>
      <c r="D87" s="8">
        <v>102</v>
      </c>
      <c r="E87" s="7" t="s">
        <v>8</v>
      </c>
      <c r="F87" s="7"/>
    </row>
    <row r="88" customHeight="1" spans="1:6">
      <c r="A88" s="7">
        <v>86</v>
      </c>
      <c r="B88" s="8" t="str">
        <f>"欧阳智"</f>
        <v>欧阳智</v>
      </c>
      <c r="C88" s="8" t="str">
        <f>"652420240603090130118193"</f>
        <v>652420240603090130118193</v>
      </c>
      <c r="D88" s="8">
        <v>102</v>
      </c>
      <c r="E88" s="7" t="s">
        <v>8</v>
      </c>
      <c r="F88" s="7"/>
    </row>
    <row r="89" customHeight="1" spans="1:6">
      <c r="A89" s="7">
        <v>87</v>
      </c>
      <c r="B89" s="8" t="str">
        <f>"梁敏"</f>
        <v>梁敏</v>
      </c>
      <c r="C89" s="8" t="str">
        <f>"652420240603212923125225"</f>
        <v>652420240603212923125225</v>
      </c>
      <c r="D89" s="8">
        <v>102</v>
      </c>
      <c r="E89" s="7" t="s">
        <v>8</v>
      </c>
      <c r="F89" s="7"/>
    </row>
    <row r="90" customHeight="1" spans="1:6">
      <c r="A90" s="7">
        <v>88</v>
      </c>
      <c r="B90" s="8" t="str">
        <f>"莫丽茵"</f>
        <v>莫丽茵</v>
      </c>
      <c r="C90" s="8" t="str">
        <f>"652420240603105758119968"</f>
        <v>652420240603105758119968</v>
      </c>
      <c r="D90" s="8">
        <v>102</v>
      </c>
      <c r="E90" s="7" t="s">
        <v>8</v>
      </c>
      <c r="F90" s="7"/>
    </row>
    <row r="91" customHeight="1" spans="1:6">
      <c r="A91" s="7">
        <v>89</v>
      </c>
      <c r="B91" s="8" t="str">
        <f>"岑媛"</f>
        <v>岑媛</v>
      </c>
      <c r="C91" s="8" t="str">
        <f>"652420240603160920123367"</f>
        <v>652420240603160920123367</v>
      </c>
      <c r="D91" s="8">
        <v>102</v>
      </c>
      <c r="E91" s="7" t="s">
        <v>8</v>
      </c>
      <c r="F91" s="7"/>
    </row>
    <row r="92" customHeight="1" spans="1:6">
      <c r="A92" s="7">
        <v>90</v>
      </c>
      <c r="B92" s="8" t="str">
        <f>"李世诚"</f>
        <v>李世诚</v>
      </c>
      <c r="C92" s="8" t="str">
        <f>"652420240604220552132074"</f>
        <v>652420240604220552132074</v>
      </c>
      <c r="D92" s="8">
        <v>102</v>
      </c>
      <c r="E92" s="7" t="s">
        <v>8</v>
      </c>
      <c r="F92" s="7"/>
    </row>
    <row r="93" customHeight="1" spans="1:6">
      <c r="A93" s="7">
        <v>91</v>
      </c>
      <c r="B93" s="8" t="str">
        <f>"张昌信"</f>
        <v>张昌信</v>
      </c>
      <c r="C93" s="8" t="str">
        <f>"652420240604193030131129"</f>
        <v>652420240604193030131129</v>
      </c>
      <c r="D93" s="8">
        <v>102</v>
      </c>
      <c r="E93" s="7" t="s">
        <v>8</v>
      </c>
      <c r="F93" s="7"/>
    </row>
    <row r="94" customHeight="1" spans="1:6">
      <c r="A94" s="7">
        <v>92</v>
      </c>
      <c r="B94" s="8" t="str">
        <f>"蔡央"</f>
        <v>蔡央</v>
      </c>
      <c r="C94" s="8" t="str">
        <f>"652420240605034201132655"</f>
        <v>652420240605034201132655</v>
      </c>
      <c r="D94" s="8">
        <v>102</v>
      </c>
      <c r="E94" s="7" t="s">
        <v>8</v>
      </c>
      <c r="F94" s="7"/>
    </row>
    <row r="95" customHeight="1" spans="1:6">
      <c r="A95" s="7">
        <v>93</v>
      </c>
      <c r="B95" s="8" t="str">
        <f>"吴坤玉"</f>
        <v>吴坤玉</v>
      </c>
      <c r="C95" s="8" t="str">
        <f>"652420240605102614133501"</f>
        <v>652420240605102614133501</v>
      </c>
      <c r="D95" s="8">
        <v>102</v>
      </c>
      <c r="E95" s="7" t="s">
        <v>8</v>
      </c>
      <c r="F95" s="7"/>
    </row>
    <row r="96" customHeight="1" spans="1:6">
      <c r="A96" s="7">
        <v>94</v>
      </c>
      <c r="B96" s="8" t="str">
        <f>"岑雪薇"</f>
        <v>岑雪薇</v>
      </c>
      <c r="C96" s="8" t="str">
        <f>"652420240605142656136833"</f>
        <v>652420240605142656136833</v>
      </c>
      <c r="D96" s="8">
        <v>102</v>
      </c>
      <c r="E96" s="7" t="s">
        <v>8</v>
      </c>
      <c r="F96" s="7"/>
    </row>
    <row r="97" customHeight="1" spans="1:6">
      <c r="A97" s="7">
        <v>95</v>
      </c>
      <c r="B97" s="8" t="str">
        <f>"王铃茹"</f>
        <v>王铃茹</v>
      </c>
      <c r="C97" s="8" t="str">
        <f>"652420240604220824132091"</f>
        <v>652420240604220824132091</v>
      </c>
      <c r="D97" s="8">
        <v>102</v>
      </c>
      <c r="E97" s="7" t="s">
        <v>8</v>
      </c>
      <c r="F97" s="7"/>
    </row>
    <row r="98" customHeight="1" spans="1:6">
      <c r="A98" s="7">
        <v>96</v>
      </c>
      <c r="B98" s="8" t="str">
        <f>"王思雨"</f>
        <v>王思雨</v>
      </c>
      <c r="C98" s="8" t="str">
        <f>"652420240605161500139661"</f>
        <v>652420240605161500139661</v>
      </c>
      <c r="D98" s="8">
        <v>102</v>
      </c>
      <c r="E98" s="7" t="s">
        <v>8</v>
      </c>
      <c r="F98" s="7"/>
    </row>
    <row r="99" customHeight="1" spans="1:6">
      <c r="A99" s="7">
        <v>97</v>
      </c>
      <c r="B99" s="8" t="str">
        <f>"王荣优"</f>
        <v>王荣优</v>
      </c>
      <c r="C99" s="8" t="str">
        <f>"652420240604175652130655"</f>
        <v>652420240604175652130655</v>
      </c>
      <c r="D99" s="8">
        <v>102</v>
      </c>
      <c r="E99" s="7" t="s">
        <v>8</v>
      </c>
      <c r="F99" s="7"/>
    </row>
    <row r="100" customHeight="1" spans="1:6">
      <c r="A100" s="7">
        <v>98</v>
      </c>
      <c r="B100" s="8" t="str">
        <f>"曾金莲"</f>
        <v>曾金莲</v>
      </c>
      <c r="C100" s="8" t="str">
        <f>"652420240605185449140334"</f>
        <v>652420240605185449140334</v>
      </c>
      <c r="D100" s="8">
        <v>102</v>
      </c>
      <c r="E100" s="7" t="s">
        <v>8</v>
      </c>
      <c r="F100" s="7"/>
    </row>
    <row r="101" customHeight="1" spans="1:6">
      <c r="A101" s="7">
        <v>99</v>
      </c>
      <c r="B101" s="8" t="str">
        <f>"李日锦"</f>
        <v>李日锦</v>
      </c>
      <c r="C101" s="8" t="str">
        <f>"652420240603171732124103"</f>
        <v>652420240603171732124103</v>
      </c>
      <c r="D101" s="8">
        <v>102</v>
      </c>
      <c r="E101" s="7" t="s">
        <v>8</v>
      </c>
      <c r="F101" s="7"/>
    </row>
    <row r="102" customHeight="1" spans="1:6">
      <c r="A102" s="7">
        <v>100</v>
      </c>
      <c r="B102" s="8" t="str">
        <f>"蔡兴钊"</f>
        <v>蔡兴钊</v>
      </c>
      <c r="C102" s="8" t="str">
        <f>"652420240605002638132584"</f>
        <v>652420240605002638132584</v>
      </c>
      <c r="D102" s="8">
        <v>102</v>
      </c>
      <c r="E102" s="7" t="s">
        <v>8</v>
      </c>
      <c r="F102" s="7"/>
    </row>
    <row r="103" customHeight="1" spans="1:6">
      <c r="A103" s="7">
        <v>101</v>
      </c>
      <c r="B103" s="8" t="str">
        <f>"王思明"</f>
        <v>王思明</v>
      </c>
      <c r="C103" s="8" t="str">
        <f>"652420240605203750140737"</f>
        <v>652420240605203750140737</v>
      </c>
      <c r="D103" s="8">
        <v>102</v>
      </c>
      <c r="E103" s="7" t="s">
        <v>8</v>
      </c>
      <c r="F103" s="7"/>
    </row>
    <row r="104" customHeight="1" spans="1:6">
      <c r="A104" s="7">
        <v>102</v>
      </c>
      <c r="B104" s="8" t="str">
        <f>"黄位国"</f>
        <v>黄位国</v>
      </c>
      <c r="C104" s="8" t="str">
        <f>"652420240605210257140825"</f>
        <v>652420240605210257140825</v>
      </c>
      <c r="D104" s="8">
        <v>102</v>
      </c>
      <c r="E104" s="7" t="s">
        <v>8</v>
      </c>
      <c r="F104" s="7"/>
    </row>
    <row r="105" customHeight="1" spans="1:6">
      <c r="A105" s="7">
        <v>103</v>
      </c>
      <c r="B105" s="8" t="str">
        <f>"朱萍"</f>
        <v>朱萍</v>
      </c>
      <c r="C105" s="8" t="str">
        <f>"652420240605223917141256"</f>
        <v>652420240605223917141256</v>
      </c>
      <c r="D105" s="8">
        <v>102</v>
      </c>
      <c r="E105" s="7" t="s">
        <v>8</v>
      </c>
      <c r="F105" s="7"/>
    </row>
    <row r="106" customHeight="1" spans="1:6">
      <c r="A106" s="7">
        <v>104</v>
      </c>
      <c r="B106" s="8" t="str">
        <f>"全琪环"</f>
        <v>全琪环</v>
      </c>
      <c r="C106" s="8" t="str">
        <f>"652420240606014135141557"</f>
        <v>652420240606014135141557</v>
      </c>
      <c r="D106" s="8">
        <v>102</v>
      </c>
      <c r="E106" s="7" t="s">
        <v>8</v>
      </c>
      <c r="F106" s="7"/>
    </row>
    <row r="107" customHeight="1" spans="1:6">
      <c r="A107" s="7">
        <v>105</v>
      </c>
      <c r="B107" s="8" t="str">
        <f>"曾霆"</f>
        <v>曾霆</v>
      </c>
      <c r="C107" s="8" t="str">
        <f>"652420240604182142130772"</f>
        <v>652420240604182142130772</v>
      </c>
      <c r="D107" s="8">
        <v>102</v>
      </c>
      <c r="E107" s="7" t="s">
        <v>8</v>
      </c>
      <c r="F107" s="7"/>
    </row>
    <row r="108" customHeight="1" spans="1:6">
      <c r="A108" s="7">
        <v>106</v>
      </c>
      <c r="B108" s="8" t="str">
        <f>"姜敏"</f>
        <v>姜敏</v>
      </c>
      <c r="C108" s="8" t="str">
        <f>"652420240606103906142210"</f>
        <v>652420240606103906142210</v>
      </c>
      <c r="D108" s="8">
        <v>102</v>
      </c>
      <c r="E108" s="7" t="s">
        <v>8</v>
      </c>
      <c r="F108" s="7"/>
    </row>
    <row r="109" customHeight="1" spans="1:6">
      <c r="A109" s="7">
        <v>107</v>
      </c>
      <c r="B109" s="8" t="str">
        <f>"袁昌鑫"</f>
        <v>袁昌鑫</v>
      </c>
      <c r="C109" s="8" t="str">
        <f>"652420240606123244142647"</f>
        <v>652420240606123244142647</v>
      </c>
      <c r="D109" s="8">
        <v>102</v>
      </c>
      <c r="E109" s="7" t="s">
        <v>8</v>
      </c>
      <c r="F109" s="7"/>
    </row>
    <row r="110" customHeight="1" spans="1:6">
      <c r="A110" s="7">
        <v>108</v>
      </c>
      <c r="B110" s="8" t="str">
        <f>"吴福标"</f>
        <v>吴福标</v>
      </c>
      <c r="C110" s="8" t="str">
        <f>"652420240606125553142755"</f>
        <v>652420240606125553142755</v>
      </c>
      <c r="D110" s="8">
        <v>102</v>
      </c>
      <c r="E110" s="7" t="s">
        <v>8</v>
      </c>
      <c r="F110" s="7"/>
    </row>
    <row r="111" customHeight="1" spans="1:6">
      <c r="A111" s="7">
        <v>109</v>
      </c>
      <c r="B111" s="8" t="str">
        <f>"刘爽"</f>
        <v>刘爽</v>
      </c>
      <c r="C111" s="8" t="str">
        <f>"652420240606133306142871"</f>
        <v>652420240606133306142871</v>
      </c>
      <c r="D111" s="8">
        <v>102</v>
      </c>
      <c r="E111" s="7" t="s">
        <v>8</v>
      </c>
      <c r="F111" s="7"/>
    </row>
    <row r="112" customHeight="1" spans="1:6">
      <c r="A112" s="7">
        <v>110</v>
      </c>
      <c r="B112" s="8" t="str">
        <f>"李思思"</f>
        <v>李思思</v>
      </c>
      <c r="C112" s="8" t="str">
        <f>"652420240606134838142906"</f>
        <v>652420240606134838142906</v>
      </c>
      <c r="D112" s="8">
        <v>102</v>
      </c>
      <c r="E112" s="7" t="s">
        <v>8</v>
      </c>
      <c r="F112" s="7"/>
    </row>
    <row r="113" customHeight="1" spans="1:6">
      <c r="A113" s="7">
        <v>111</v>
      </c>
      <c r="B113" s="8" t="str">
        <f>"王平敏"</f>
        <v>王平敏</v>
      </c>
      <c r="C113" s="8" t="str">
        <f>"652420240606152916143300"</f>
        <v>652420240606152916143300</v>
      </c>
      <c r="D113" s="8">
        <v>102</v>
      </c>
      <c r="E113" s="7" t="s">
        <v>8</v>
      </c>
      <c r="F113" s="7"/>
    </row>
    <row r="114" customHeight="1" spans="1:6">
      <c r="A114" s="7">
        <v>112</v>
      </c>
      <c r="B114" s="8" t="str">
        <f>"李璇"</f>
        <v>李璇</v>
      </c>
      <c r="C114" s="8" t="str">
        <f>"652420240603123358120973"</f>
        <v>652420240603123358120973</v>
      </c>
      <c r="D114" s="8">
        <v>102</v>
      </c>
      <c r="E114" s="7" t="s">
        <v>8</v>
      </c>
      <c r="F114" s="7"/>
    </row>
    <row r="115" customHeight="1" spans="1:6">
      <c r="A115" s="7">
        <v>113</v>
      </c>
      <c r="B115" s="8" t="str">
        <f>"梁顺"</f>
        <v>梁顺</v>
      </c>
      <c r="C115" s="8" t="str">
        <f>"652420240606211322144550"</f>
        <v>652420240606211322144550</v>
      </c>
      <c r="D115" s="8">
        <v>102</v>
      </c>
      <c r="E115" s="7" t="s">
        <v>8</v>
      </c>
      <c r="F115" s="7"/>
    </row>
    <row r="116" customHeight="1" spans="1:6">
      <c r="A116" s="7">
        <v>114</v>
      </c>
      <c r="B116" s="8" t="str">
        <f>"王章曼"</f>
        <v>王章曼</v>
      </c>
      <c r="C116" s="8" t="str">
        <f>"652420240605231543141399"</f>
        <v>652420240605231543141399</v>
      </c>
      <c r="D116" s="8">
        <v>102</v>
      </c>
      <c r="E116" s="7" t="s">
        <v>8</v>
      </c>
      <c r="F116" s="7"/>
    </row>
    <row r="117" customHeight="1" spans="1:6">
      <c r="A117" s="7">
        <v>115</v>
      </c>
      <c r="B117" s="8" t="str">
        <f>"李坤灵"</f>
        <v>李坤灵</v>
      </c>
      <c r="C117" s="8" t="str">
        <f>"652420240606222030144852"</f>
        <v>652420240606222030144852</v>
      </c>
      <c r="D117" s="8">
        <v>102</v>
      </c>
      <c r="E117" s="7" t="s">
        <v>8</v>
      </c>
      <c r="F117" s="7"/>
    </row>
    <row r="118" customHeight="1" spans="1:6">
      <c r="A118" s="7">
        <v>116</v>
      </c>
      <c r="B118" s="8" t="str">
        <f>"王妹"</f>
        <v>王妹</v>
      </c>
      <c r="C118" s="8" t="str">
        <f>"652420240606220719144795"</f>
        <v>652420240606220719144795</v>
      </c>
      <c r="D118" s="8">
        <v>102</v>
      </c>
      <c r="E118" s="7" t="s">
        <v>8</v>
      </c>
      <c r="F118" s="7"/>
    </row>
    <row r="119" customHeight="1" spans="1:6">
      <c r="A119" s="7">
        <v>117</v>
      </c>
      <c r="B119" s="8" t="str">
        <f>"李酿"</f>
        <v>李酿</v>
      </c>
      <c r="C119" s="8" t="str">
        <f>"652420240606212900144615"</f>
        <v>652420240606212900144615</v>
      </c>
      <c r="D119" s="8">
        <v>102</v>
      </c>
      <c r="E119" s="7" t="s">
        <v>8</v>
      </c>
      <c r="F119" s="7"/>
    </row>
    <row r="120" customHeight="1" spans="1:6">
      <c r="A120" s="7">
        <v>118</v>
      </c>
      <c r="B120" s="8" t="str">
        <f>"王恩立"</f>
        <v>王恩立</v>
      </c>
      <c r="C120" s="8" t="str">
        <f>"652420240604122015128190"</f>
        <v>652420240604122015128190</v>
      </c>
      <c r="D120" s="8">
        <v>102</v>
      </c>
      <c r="E120" s="7" t="s">
        <v>8</v>
      </c>
      <c r="F120" s="7"/>
    </row>
    <row r="121" customHeight="1" spans="1:6">
      <c r="A121" s="7">
        <v>119</v>
      </c>
      <c r="B121" s="8" t="str">
        <f>"蔡仁辉"</f>
        <v>蔡仁辉</v>
      </c>
      <c r="C121" s="8" t="str">
        <f>"652420240606180519143940"</f>
        <v>652420240606180519143940</v>
      </c>
      <c r="D121" s="8">
        <v>102</v>
      </c>
      <c r="E121" s="7" t="s">
        <v>8</v>
      </c>
      <c r="F121" s="7"/>
    </row>
    <row r="122" customHeight="1" spans="1:6">
      <c r="A122" s="7">
        <v>120</v>
      </c>
      <c r="B122" s="8" t="str">
        <f>"吴嘉仪"</f>
        <v>吴嘉仪</v>
      </c>
      <c r="C122" s="8" t="str">
        <f>"652420240607104226145950"</f>
        <v>652420240607104226145950</v>
      </c>
      <c r="D122" s="8">
        <v>102</v>
      </c>
      <c r="E122" s="7" t="s">
        <v>8</v>
      </c>
      <c r="F122" s="7"/>
    </row>
    <row r="123" customHeight="1" spans="1:6">
      <c r="A123" s="7">
        <v>121</v>
      </c>
      <c r="B123" s="8" t="str">
        <f>"张淑芳"</f>
        <v>张淑芳</v>
      </c>
      <c r="C123" s="8" t="str">
        <f>"652420240607090159145452"</f>
        <v>652420240607090159145452</v>
      </c>
      <c r="D123" s="8">
        <v>102</v>
      </c>
      <c r="E123" s="7" t="s">
        <v>8</v>
      </c>
      <c r="F123" s="7"/>
    </row>
    <row r="124" customHeight="1" spans="1:6">
      <c r="A124" s="7">
        <v>122</v>
      </c>
      <c r="B124" s="8" t="str">
        <f>"陈丽花"</f>
        <v>陈丽花</v>
      </c>
      <c r="C124" s="8" t="str">
        <f>"652420240606174114143868"</f>
        <v>652420240606174114143868</v>
      </c>
      <c r="D124" s="8">
        <v>102</v>
      </c>
      <c r="E124" s="7" t="s">
        <v>8</v>
      </c>
      <c r="F124" s="7"/>
    </row>
    <row r="125" customHeight="1" spans="1:6">
      <c r="A125" s="7">
        <v>123</v>
      </c>
      <c r="B125" s="8" t="str">
        <f>"黄晶晶"</f>
        <v>黄晶晶</v>
      </c>
      <c r="C125" s="8" t="str">
        <f>"652420240607124222146493"</f>
        <v>652420240607124222146493</v>
      </c>
      <c r="D125" s="8">
        <v>102</v>
      </c>
      <c r="E125" s="7" t="s">
        <v>8</v>
      </c>
      <c r="F125" s="7"/>
    </row>
    <row r="126" customHeight="1" spans="1:6">
      <c r="A126" s="7">
        <v>124</v>
      </c>
      <c r="B126" s="8" t="str">
        <f>"曾维干"</f>
        <v>曾维干</v>
      </c>
      <c r="C126" s="8" t="str">
        <f>"652420240607144903147016"</f>
        <v>652420240607144903147016</v>
      </c>
      <c r="D126" s="8">
        <v>102</v>
      </c>
      <c r="E126" s="7" t="s">
        <v>8</v>
      </c>
      <c r="F126" s="7"/>
    </row>
    <row r="127" customHeight="1" spans="1:6">
      <c r="A127" s="7">
        <v>125</v>
      </c>
      <c r="B127" s="8" t="str">
        <f>"李冰"</f>
        <v>李冰</v>
      </c>
      <c r="C127" s="8" t="str">
        <f>"652420240607165037147591"</f>
        <v>652420240607165037147591</v>
      </c>
      <c r="D127" s="8">
        <v>102</v>
      </c>
      <c r="E127" s="7" t="s">
        <v>8</v>
      </c>
      <c r="F127" s="7"/>
    </row>
    <row r="128" customHeight="1" spans="1:6">
      <c r="A128" s="7">
        <v>126</v>
      </c>
      <c r="B128" s="8" t="str">
        <f>"王乙颖"</f>
        <v>王乙颖</v>
      </c>
      <c r="C128" s="8" t="str">
        <f>"652420240607174722147725"</f>
        <v>652420240607174722147725</v>
      </c>
      <c r="D128" s="8">
        <v>102</v>
      </c>
      <c r="E128" s="7" t="s">
        <v>8</v>
      </c>
      <c r="F128" s="7"/>
    </row>
    <row r="129" customHeight="1" spans="1:6">
      <c r="A129" s="7">
        <v>127</v>
      </c>
      <c r="B129" s="8" t="str">
        <f>"王羽桐"</f>
        <v>王羽桐</v>
      </c>
      <c r="C129" s="8" t="str">
        <f>"652420240607170718147622"</f>
        <v>652420240607170718147622</v>
      </c>
      <c r="D129" s="8">
        <v>102</v>
      </c>
      <c r="E129" s="7" t="s">
        <v>8</v>
      </c>
      <c r="F129" s="7"/>
    </row>
    <row r="130" customHeight="1" spans="1:6">
      <c r="A130" s="7">
        <v>128</v>
      </c>
      <c r="B130" s="8" t="str">
        <f>"陈志斌"</f>
        <v>陈志斌</v>
      </c>
      <c r="C130" s="8" t="str">
        <f>"652420240606214914144714"</f>
        <v>652420240606214914144714</v>
      </c>
      <c r="D130" s="8">
        <v>102</v>
      </c>
      <c r="E130" s="7" t="s">
        <v>8</v>
      </c>
      <c r="F130" s="7"/>
    </row>
    <row r="131" customHeight="1" spans="1:6">
      <c r="A131" s="7">
        <v>129</v>
      </c>
      <c r="B131" s="8" t="str">
        <f>"唐甸欢"</f>
        <v>唐甸欢</v>
      </c>
      <c r="C131" s="8" t="str">
        <f>"652420240607154427147314"</f>
        <v>652420240607154427147314</v>
      </c>
      <c r="D131" s="8">
        <v>102</v>
      </c>
      <c r="E131" s="7" t="s">
        <v>8</v>
      </c>
      <c r="F131" s="7"/>
    </row>
    <row r="132" customHeight="1" spans="1:6">
      <c r="A132" s="7">
        <v>130</v>
      </c>
      <c r="B132" s="8" t="str">
        <f>"陈韦莹"</f>
        <v>陈韦莹</v>
      </c>
      <c r="C132" s="8" t="str">
        <f>"652420240607111149146116"</f>
        <v>652420240607111149146116</v>
      </c>
      <c r="D132" s="8">
        <v>102</v>
      </c>
      <c r="E132" s="7" t="s">
        <v>8</v>
      </c>
      <c r="F132" s="7"/>
    </row>
    <row r="133" customHeight="1" spans="1:6">
      <c r="A133" s="7">
        <v>131</v>
      </c>
      <c r="B133" s="8" t="str">
        <f>"邱欣欣"</f>
        <v>邱欣欣</v>
      </c>
      <c r="C133" s="8" t="str">
        <f>"652420240608124701149005"</f>
        <v>652420240608124701149005</v>
      </c>
      <c r="D133" s="8">
        <v>102</v>
      </c>
      <c r="E133" s="7" t="s">
        <v>8</v>
      </c>
      <c r="F133" s="7"/>
    </row>
    <row r="134" customHeight="1" spans="1:6">
      <c r="A134" s="7">
        <v>132</v>
      </c>
      <c r="B134" s="8" t="str">
        <f>"蔡辉"</f>
        <v>蔡辉</v>
      </c>
      <c r="C134" s="8" t="str">
        <f>"652420240608150552149237"</f>
        <v>652420240608150552149237</v>
      </c>
      <c r="D134" s="8">
        <v>102</v>
      </c>
      <c r="E134" s="7" t="s">
        <v>8</v>
      </c>
      <c r="F134" s="7"/>
    </row>
    <row r="135" customHeight="1" spans="1:6">
      <c r="A135" s="7">
        <v>133</v>
      </c>
      <c r="B135" s="8" t="str">
        <f>"陈汉"</f>
        <v>陈汉</v>
      </c>
      <c r="C135" s="8" t="str">
        <f>"652420240607214758148198"</f>
        <v>652420240607214758148198</v>
      </c>
      <c r="D135" s="8">
        <v>102</v>
      </c>
      <c r="E135" s="7" t="s">
        <v>8</v>
      </c>
      <c r="F135" s="7"/>
    </row>
    <row r="136" customHeight="1" spans="1:6">
      <c r="A136" s="7">
        <v>134</v>
      </c>
      <c r="B136" s="8" t="str">
        <f>"曾婷"</f>
        <v>曾婷</v>
      </c>
      <c r="C136" s="8" t="str">
        <f>"652420240609113403150509"</f>
        <v>652420240609113403150509</v>
      </c>
      <c r="D136" s="8">
        <v>102</v>
      </c>
      <c r="E136" s="7" t="s">
        <v>8</v>
      </c>
      <c r="F136" s="7"/>
    </row>
    <row r="137" customHeight="1" spans="1:6">
      <c r="A137" s="7">
        <v>135</v>
      </c>
      <c r="B137" s="8" t="str">
        <f>"蔡玛"</f>
        <v>蔡玛</v>
      </c>
      <c r="C137" s="8" t="str">
        <f>"652420240609105722150439"</f>
        <v>652420240609105722150439</v>
      </c>
      <c r="D137" s="8">
        <v>102</v>
      </c>
      <c r="E137" s="7" t="s">
        <v>8</v>
      </c>
      <c r="F137" s="7"/>
    </row>
    <row r="138" customHeight="1" spans="1:6">
      <c r="A138" s="7">
        <v>136</v>
      </c>
      <c r="B138" s="8" t="str">
        <f>"唐瑜"</f>
        <v>唐瑜</v>
      </c>
      <c r="C138" s="8" t="str">
        <f>"652420240609130249150669"</f>
        <v>652420240609130249150669</v>
      </c>
      <c r="D138" s="8">
        <v>102</v>
      </c>
      <c r="E138" s="7" t="s">
        <v>8</v>
      </c>
      <c r="F138" s="7"/>
    </row>
    <row r="139" customHeight="1" spans="1:6">
      <c r="A139" s="7">
        <v>137</v>
      </c>
      <c r="B139" s="8" t="str">
        <f>"黄雅雅"</f>
        <v>黄雅雅</v>
      </c>
      <c r="C139" s="8" t="str">
        <f>"652420240609133704150730"</f>
        <v>652420240609133704150730</v>
      </c>
      <c r="D139" s="8">
        <v>102</v>
      </c>
      <c r="E139" s="7" t="s">
        <v>8</v>
      </c>
      <c r="F139" s="7"/>
    </row>
    <row r="140" customHeight="1" spans="1:6">
      <c r="A140" s="7">
        <v>138</v>
      </c>
      <c r="B140" s="8" t="str">
        <f>"王润叶"</f>
        <v>王润叶</v>
      </c>
      <c r="C140" s="8" t="str">
        <f>"652420240609155540150972"</f>
        <v>652420240609155540150972</v>
      </c>
      <c r="D140" s="8">
        <v>102</v>
      </c>
      <c r="E140" s="7" t="s">
        <v>8</v>
      </c>
      <c r="F140" s="7"/>
    </row>
    <row r="141" customHeight="1" spans="1:6">
      <c r="A141" s="7">
        <v>139</v>
      </c>
      <c r="B141" s="8" t="str">
        <f>"蔡妹玲"</f>
        <v>蔡妹玲</v>
      </c>
      <c r="C141" s="8" t="str">
        <f>"652420240604150357129261"</f>
        <v>652420240604150357129261</v>
      </c>
      <c r="D141" s="8">
        <v>103</v>
      </c>
      <c r="E141" s="7" t="s">
        <v>9</v>
      </c>
      <c r="F141" s="7"/>
    </row>
    <row r="142" customHeight="1" spans="1:6">
      <c r="A142" s="7">
        <v>140</v>
      </c>
      <c r="B142" s="8" t="str">
        <f>"吴海娜"</f>
        <v>吴海娜</v>
      </c>
      <c r="C142" s="8" t="str">
        <f>"652420240605090416132920"</f>
        <v>652420240605090416132920</v>
      </c>
      <c r="D142" s="8">
        <v>103</v>
      </c>
      <c r="E142" s="7" t="s">
        <v>9</v>
      </c>
      <c r="F142" s="7"/>
    </row>
    <row r="143" customHeight="1" spans="1:6">
      <c r="A143" s="7">
        <v>141</v>
      </c>
      <c r="B143" s="8" t="str">
        <f>"符海敏"</f>
        <v>符海敏</v>
      </c>
      <c r="C143" s="8" t="str">
        <f>"652420240609120613150571"</f>
        <v>652420240609120613150571</v>
      </c>
      <c r="D143" s="8">
        <v>103</v>
      </c>
      <c r="E143" s="7" t="s">
        <v>9</v>
      </c>
      <c r="F143" s="7"/>
    </row>
    <row r="144" customHeight="1" spans="1:6">
      <c r="A144" s="7">
        <v>142</v>
      </c>
      <c r="B144" s="8" t="str">
        <f>"李广海"</f>
        <v>李广海</v>
      </c>
      <c r="C144" s="8" t="str">
        <f>"652420240603095915119026"</f>
        <v>652420240603095915119026</v>
      </c>
      <c r="D144" s="8">
        <v>104</v>
      </c>
      <c r="E144" s="7" t="s">
        <v>10</v>
      </c>
      <c r="F144" s="7"/>
    </row>
    <row r="145" customHeight="1" spans="1:6">
      <c r="A145" s="7">
        <v>143</v>
      </c>
      <c r="B145" s="8" t="str">
        <f>"刘裕康"</f>
        <v>刘裕康</v>
      </c>
      <c r="C145" s="8" t="str">
        <f>"652420240603124110121048"</f>
        <v>652420240603124110121048</v>
      </c>
      <c r="D145" s="8">
        <v>104</v>
      </c>
      <c r="E145" s="7" t="s">
        <v>10</v>
      </c>
      <c r="F145" s="7"/>
    </row>
    <row r="146" customHeight="1" spans="1:6">
      <c r="A146" s="7">
        <v>144</v>
      </c>
      <c r="B146" s="8" t="str">
        <f>"文帅"</f>
        <v>文帅</v>
      </c>
      <c r="C146" s="8" t="str">
        <f>"652420240603154534123028"</f>
        <v>652420240603154534123028</v>
      </c>
      <c r="D146" s="8">
        <v>104</v>
      </c>
      <c r="E146" s="7" t="s">
        <v>10</v>
      </c>
      <c r="F146" s="7"/>
    </row>
    <row r="147" customHeight="1" spans="1:6">
      <c r="A147" s="7">
        <v>145</v>
      </c>
      <c r="B147" s="8" t="str">
        <f>"李业斌"</f>
        <v>李业斌</v>
      </c>
      <c r="C147" s="8" t="str">
        <f>"652420240603105531119942"</f>
        <v>652420240603105531119942</v>
      </c>
      <c r="D147" s="8">
        <v>104</v>
      </c>
      <c r="E147" s="7" t="s">
        <v>10</v>
      </c>
      <c r="F147" s="7"/>
    </row>
    <row r="148" customHeight="1" spans="1:6">
      <c r="A148" s="7">
        <v>146</v>
      </c>
      <c r="B148" s="8" t="str">
        <f>"曾垂文"</f>
        <v>曾垂文</v>
      </c>
      <c r="C148" s="8" t="str">
        <f>"652420240603225420125641"</f>
        <v>652420240603225420125641</v>
      </c>
      <c r="D148" s="8">
        <v>104</v>
      </c>
      <c r="E148" s="7" t="s">
        <v>10</v>
      </c>
      <c r="F148" s="7"/>
    </row>
    <row r="149" customHeight="1" spans="1:6">
      <c r="A149" s="7">
        <v>147</v>
      </c>
      <c r="B149" s="8" t="str">
        <f>"姜垂学"</f>
        <v>姜垂学</v>
      </c>
      <c r="C149" s="8" t="str">
        <f>"652420240604150050129236"</f>
        <v>652420240604150050129236</v>
      </c>
      <c r="D149" s="8">
        <v>104</v>
      </c>
      <c r="E149" s="7" t="s">
        <v>10</v>
      </c>
      <c r="F149" s="7"/>
    </row>
    <row r="150" customHeight="1" spans="1:6">
      <c r="A150" s="7">
        <v>148</v>
      </c>
      <c r="B150" s="8" t="str">
        <f>"李自盛"</f>
        <v>李自盛</v>
      </c>
      <c r="C150" s="8" t="str">
        <f>"652420240604214533131936"</f>
        <v>652420240604214533131936</v>
      </c>
      <c r="D150" s="8">
        <v>104</v>
      </c>
      <c r="E150" s="7" t="s">
        <v>10</v>
      </c>
      <c r="F150" s="7"/>
    </row>
    <row r="151" customHeight="1" spans="1:6">
      <c r="A151" s="7">
        <v>149</v>
      </c>
      <c r="B151" s="8" t="str">
        <f>"林明峥"</f>
        <v>林明峥</v>
      </c>
      <c r="C151" s="8" t="str">
        <f>"652420240605134029136680"</f>
        <v>652420240605134029136680</v>
      </c>
      <c r="D151" s="8">
        <v>104</v>
      </c>
      <c r="E151" s="7" t="s">
        <v>10</v>
      </c>
      <c r="F151" s="7"/>
    </row>
    <row r="152" customHeight="1" spans="1:6">
      <c r="A152" s="7">
        <v>150</v>
      </c>
      <c r="B152" s="8" t="str">
        <f>"黄钦强"</f>
        <v>黄钦强</v>
      </c>
      <c r="C152" s="8" t="str">
        <f>"652420240606001557141481"</f>
        <v>652420240606001557141481</v>
      </c>
      <c r="D152" s="8">
        <v>104</v>
      </c>
      <c r="E152" s="7" t="s">
        <v>10</v>
      </c>
      <c r="F152" s="7"/>
    </row>
    <row r="153" customHeight="1" spans="1:6">
      <c r="A153" s="7">
        <v>151</v>
      </c>
      <c r="B153" s="8" t="str">
        <f>"邱宁"</f>
        <v>邱宁</v>
      </c>
      <c r="C153" s="8" t="str">
        <f>"652420240606154406143388"</f>
        <v>652420240606154406143388</v>
      </c>
      <c r="D153" s="8">
        <v>104</v>
      </c>
      <c r="E153" s="7" t="s">
        <v>10</v>
      </c>
      <c r="F153" s="7"/>
    </row>
    <row r="154" customHeight="1" spans="1:6">
      <c r="A154" s="7">
        <v>152</v>
      </c>
      <c r="B154" s="8" t="str">
        <f>"吴昊阳"</f>
        <v>吴昊阳</v>
      </c>
      <c r="C154" s="8" t="str">
        <f>"652420240604183317130837"</f>
        <v>652420240604183317130837</v>
      </c>
      <c r="D154" s="8">
        <v>104</v>
      </c>
      <c r="E154" s="7" t="s">
        <v>10</v>
      </c>
      <c r="F154" s="7"/>
    </row>
    <row r="155" customHeight="1" spans="1:6">
      <c r="A155" s="7">
        <v>153</v>
      </c>
      <c r="B155" s="8" t="str">
        <f>"王名阳"</f>
        <v>王名阳</v>
      </c>
      <c r="C155" s="8" t="str">
        <f>"652420240607110843146103"</f>
        <v>652420240607110843146103</v>
      </c>
      <c r="D155" s="8">
        <v>104</v>
      </c>
      <c r="E155" s="7" t="s">
        <v>10</v>
      </c>
      <c r="F155" s="7"/>
    </row>
    <row r="156" customHeight="1" spans="1:6">
      <c r="A156" s="7">
        <v>154</v>
      </c>
      <c r="B156" s="8" t="str">
        <f>"庞诗府"</f>
        <v>庞诗府</v>
      </c>
      <c r="C156" s="8" t="str">
        <f>"652420240607170830147627"</f>
        <v>652420240607170830147627</v>
      </c>
      <c r="D156" s="8">
        <v>104</v>
      </c>
      <c r="E156" s="7" t="s">
        <v>10</v>
      </c>
      <c r="F156" s="7"/>
    </row>
    <row r="157" customHeight="1" spans="1:6">
      <c r="A157" s="7">
        <v>155</v>
      </c>
      <c r="B157" s="8" t="str">
        <f>"王则勋"</f>
        <v>王则勋</v>
      </c>
      <c r="C157" s="8" t="str">
        <f>"652420240607213229148161"</f>
        <v>652420240607213229148161</v>
      </c>
      <c r="D157" s="8">
        <v>104</v>
      </c>
      <c r="E157" s="7" t="s">
        <v>10</v>
      </c>
      <c r="F157" s="7"/>
    </row>
    <row r="158" customHeight="1" spans="1:6">
      <c r="A158" s="7">
        <v>156</v>
      </c>
      <c r="B158" s="8" t="str">
        <f>"王宝章"</f>
        <v>王宝章</v>
      </c>
      <c r="C158" s="8" t="str">
        <f>"652420240609043306150177"</f>
        <v>652420240609043306150177</v>
      </c>
      <c r="D158" s="8">
        <v>104</v>
      </c>
      <c r="E158" s="7" t="s">
        <v>10</v>
      </c>
      <c r="F158" s="7"/>
    </row>
    <row r="159" customHeight="1" spans="1:6">
      <c r="A159" s="7">
        <v>157</v>
      </c>
      <c r="B159" s="8" t="str">
        <f>"蔡兴旭"</f>
        <v>蔡兴旭</v>
      </c>
      <c r="C159" s="8" t="str">
        <f>"652420240608224504149993"</f>
        <v>652420240608224504149993</v>
      </c>
      <c r="D159" s="8">
        <v>104</v>
      </c>
      <c r="E159" s="7" t="s">
        <v>10</v>
      </c>
      <c r="F159" s="7"/>
    </row>
    <row r="160" customHeight="1" spans="1:6">
      <c r="A160" s="7">
        <v>158</v>
      </c>
      <c r="B160" s="8" t="str">
        <f>"戴邦军"</f>
        <v>戴邦军</v>
      </c>
      <c r="C160" s="8" t="str">
        <f>"652420240609103718150399"</f>
        <v>652420240609103718150399</v>
      </c>
      <c r="D160" s="8">
        <v>104</v>
      </c>
      <c r="E160" s="7" t="s">
        <v>10</v>
      </c>
      <c r="F160" s="7"/>
    </row>
    <row r="161" customHeight="1" spans="1:6">
      <c r="A161" s="7">
        <v>159</v>
      </c>
      <c r="B161" s="8" t="str">
        <f>"许治孝"</f>
        <v>许治孝</v>
      </c>
      <c r="C161" s="8" t="str">
        <f>"652420240603090319118221"</f>
        <v>652420240603090319118221</v>
      </c>
      <c r="D161" s="8">
        <v>201</v>
      </c>
      <c r="E161" s="7" t="s">
        <v>11</v>
      </c>
      <c r="F161" s="7"/>
    </row>
    <row r="162" customHeight="1" spans="1:6">
      <c r="A162" s="7">
        <v>160</v>
      </c>
      <c r="B162" s="8" t="str">
        <f>"冯雪莲"</f>
        <v>冯雪莲</v>
      </c>
      <c r="C162" s="8" t="str">
        <f>"652420240603093052118605"</f>
        <v>652420240603093052118605</v>
      </c>
      <c r="D162" s="8">
        <v>201</v>
      </c>
      <c r="E162" s="7" t="s">
        <v>11</v>
      </c>
      <c r="F162" s="7"/>
    </row>
    <row r="163" customHeight="1" spans="1:6">
      <c r="A163" s="7">
        <v>161</v>
      </c>
      <c r="B163" s="8" t="str">
        <f>"洪德勇"</f>
        <v>洪德勇</v>
      </c>
      <c r="C163" s="8" t="str">
        <f>"652420240603092516118528"</f>
        <v>652420240603092516118528</v>
      </c>
      <c r="D163" s="8">
        <v>201</v>
      </c>
      <c r="E163" s="7" t="s">
        <v>11</v>
      </c>
      <c r="F163" s="7"/>
    </row>
    <row r="164" customHeight="1" spans="1:6">
      <c r="A164" s="7">
        <v>162</v>
      </c>
      <c r="B164" s="8" t="str">
        <f>"冯大捷"</f>
        <v>冯大捷</v>
      </c>
      <c r="C164" s="8" t="str">
        <f>"652420240603094246118768"</f>
        <v>652420240603094246118768</v>
      </c>
      <c r="D164" s="8">
        <v>201</v>
      </c>
      <c r="E164" s="7" t="s">
        <v>11</v>
      </c>
      <c r="F164" s="7"/>
    </row>
    <row r="165" customHeight="1" spans="1:6">
      <c r="A165" s="7">
        <v>163</v>
      </c>
      <c r="B165" s="8" t="str">
        <f>"罗丹"</f>
        <v>罗丹</v>
      </c>
      <c r="C165" s="8" t="str">
        <f>"652420240603100547119125"</f>
        <v>652420240603100547119125</v>
      </c>
      <c r="D165" s="8">
        <v>201</v>
      </c>
      <c r="E165" s="7" t="s">
        <v>11</v>
      </c>
      <c r="F165" s="7"/>
    </row>
    <row r="166" customHeight="1" spans="1:6">
      <c r="A166" s="7">
        <v>164</v>
      </c>
      <c r="B166" s="8" t="str">
        <f>"王佳"</f>
        <v>王佳</v>
      </c>
      <c r="C166" s="8" t="str">
        <f>"652420240603122233120870"</f>
        <v>652420240603122233120870</v>
      </c>
      <c r="D166" s="8">
        <v>201</v>
      </c>
      <c r="E166" s="7" t="s">
        <v>11</v>
      </c>
      <c r="F166" s="7"/>
    </row>
    <row r="167" customHeight="1" spans="1:6">
      <c r="A167" s="7">
        <v>165</v>
      </c>
      <c r="B167" s="8" t="str">
        <f>"吴秋香"</f>
        <v>吴秋香</v>
      </c>
      <c r="C167" s="8" t="str">
        <f>"652420240603200126124810"</f>
        <v>652420240603200126124810</v>
      </c>
      <c r="D167" s="8">
        <v>201</v>
      </c>
      <c r="E167" s="7" t="s">
        <v>11</v>
      </c>
      <c r="F167" s="7"/>
    </row>
    <row r="168" customHeight="1" spans="1:6">
      <c r="A168" s="7">
        <v>166</v>
      </c>
      <c r="B168" s="8" t="str">
        <f>"王俊"</f>
        <v>王俊</v>
      </c>
      <c r="C168" s="8" t="str">
        <f>"652420240603102324119400"</f>
        <v>652420240603102324119400</v>
      </c>
      <c r="D168" s="8">
        <v>201</v>
      </c>
      <c r="E168" s="7" t="s">
        <v>11</v>
      </c>
      <c r="F168" s="7"/>
    </row>
    <row r="169" customHeight="1" spans="1:6">
      <c r="A169" s="7">
        <v>167</v>
      </c>
      <c r="B169" s="8" t="str">
        <f>"冯运培"</f>
        <v>冯运培</v>
      </c>
      <c r="C169" s="8" t="str">
        <f>"652420240604154119129641"</f>
        <v>652420240604154119129641</v>
      </c>
      <c r="D169" s="8">
        <v>201</v>
      </c>
      <c r="E169" s="7" t="s">
        <v>11</v>
      </c>
      <c r="F169" s="7"/>
    </row>
    <row r="170" customHeight="1" spans="1:6">
      <c r="A170" s="7">
        <v>168</v>
      </c>
      <c r="B170" s="8" t="str">
        <f>"王育鹏"</f>
        <v>王育鹏</v>
      </c>
      <c r="C170" s="8" t="str">
        <f>"652420240603163135123652"</f>
        <v>652420240603163135123652</v>
      </c>
      <c r="D170" s="8">
        <v>201</v>
      </c>
      <c r="E170" s="7" t="s">
        <v>11</v>
      </c>
      <c r="F170" s="7"/>
    </row>
    <row r="171" customHeight="1" spans="1:6">
      <c r="A171" s="7">
        <v>169</v>
      </c>
      <c r="B171" s="8" t="str">
        <f>"马亚萍"</f>
        <v>马亚萍</v>
      </c>
      <c r="C171" s="8" t="str">
        <f>"652420240604191817131065"</f>
        <v>652420240604191817131065</v>
      </c>
      <c r="D171" s="8">
        <v>201</v>
      </c>
      <c r="E171" s="7" t="s">
        <v>11</v>
      </c>
      <c r="F171" s="7"/>
    </row>
    <row r="172" customHeight="1" spans="1:6">
      <c r="A172" s="7">
        <v>170</v>
      </c>
      <c r="B172" s="8" t="str">
        <f>"罗小波"</f>
        <v>罗小波</v>
      </c>
      <c r="C172" s="8" t="str">
        <f>"652420240605090640132941"</f>
        <v>652420240605090640132941</v>
      </c>
      <c r="D172" s="8">
        <v>201</v>
      </c>
      <c r="E172" s="7" t="s">
        <v>11</v>
      </c>
      <c r="F172" s="7"/>
    </row>
    <row r="173" customHeight="1" spans="1:6">
      <c r="A173" s="7">
        <v>171</v>
      </c>
      <c r="B173" s="8" t="str">
        <f>"王式再"</f>
        <v>王式再</v>
      </c>
      <c r="C173" s="8" t="str">
        <f>"652420240603111056120131"</f>
        <v>652420240603111056120131</v>
      </c>
      <c r="D173" s="8">
        <v>201</v>
      </c>
      <c r="E173" s="7" t="s">
        <v>11</v>
      </c>
      <c r="F173" s="7"/>
    </row>
    <row r="174" customHeight="1" spans="1:6">
      <c r="A174" s="7">
        <v>172</v>
      </c>
      <c r="B174" s="8" t="str">
        <f>"王宁"</f>
        <v>王宁</v>
      </c>
      <c r="C174" s="8" t="str">
        <f>"652420240605111038134939"</f>
        <v>652420240605111038134939</v>
      </c>
      <c r="D174" s="8">
        <v>201</v>
      </c>
      <c r="E174" s="7" t="s">
        <v>11</v>
      </c>
      <c r="F174" s="7"/>
    </row>
    <row r="175" customHeight="1" spans="1:6">
      <c r="A175" s="7">
        <v>173</v>
      </c>
      <c r="B175" s="8" t="str">
        <f>"冯升"</f>
        <v>冯升</v>
      </c>
      <c r="C175" s="8" t="str">
        <f>"652420240606111024142361"</f>
        <v>652420240606111024142361</v>
      </c>
      <c r="D175" s="8">
        <v>201</v>
      </c>
      <c r="E175" s="7" t="s">
        <v>11</v>
      </c>
      <c r="F175" s="7"/>
    </row>
    <row r="176" customHeight="1" spans="1:6">
      <c r="A176" s="7">
        <v>174</v>
      </c>
      <c r="B176" s="8" t="str">
        <f>"张正涵"</f>
        <v>张正涵</v>
      </c>
      <c r="C176" s="8" t="str">
        <f>"652420240606121736142599"</f>
        <v>652420240606121736142599</v>
      </c>
      <c r="D176" s="8">
        <v>201</v>
      </c>
      <c r="E176" s="7" t="s">
        <v>11</v>
      </c>
      <c r="F176" s="7"/>
    </row>
    <row r="177" customHeight="1" spans="1:6">
      <c r="A177" s="7">
        <v>175</v>
      </c>
      <c r="B177" s="8" t="str">
        <f>"郭莉莉"</f>
        <v>郭莉莉</v>
      </c>
      <c r="C177" s="8" t="str">
        <f>"652420240607101031145783"</f>
        <v>652420240607101031145783</v>
      </c>
      <c r="D177" s="8">
        <v>201</v>
      </c>
      <c r="E177" s="7" t="s">
        <v>11</v>
      </c>
      <c r="F177" s="7"/>
    </row>
    <row r="178" customHeight="1" spans="1:6">
      <c r="A178" s="7">
        <v>176</v>
      </c>
      <c r="B178" s="8" t="str">
        <f>"吴仕勇"</f>
        <v>吴仕勇</v>
      </c>
      <c r="C178" s="8" t="str">
        <f>"652420240607105547146024"</f>
        <v>652420240607105547146024</v>
      </c>
      <c r="D178" s="8">
        <v>201</v>
      </c>
      <c r="E178" s="7" t="s">
        <v>11</v>
      </c>
      <c r="F178" s="7"/>
    </row>
    <row r="179" customHeight="1" spans="1:6">
      <c r="A179" s="7">
        <v>177</v>
      </c>
      <c r="B179" s="8" t="str">
        <f>"周美蝴"</f>
        <v>周美蝴</v>
      </c>
      <c r="C179" s="8" t="str">
        <f>"652420240607112748146198"</f>
        <v>652420240607112748146198</v>
      </c>
      <c r="D179" s="8">
        <v>201</v>
      </c>
      <c r="E179" s="7" t="s">
        <v>11</v>
      </c>
      <c r="F179" s="7"/>
    </row>
    <row r="180" customHeight="1" spans="1:6">
      <c r="A180" s="7">
        <v>178</v>
      </c>
      <c r="B180" s="8" t="str">
        <f>"王迷霜"</f>
        <v>王迷霜</v>
      </c>
      <c r="C180" s="8" t="str">
        <f>"652420240604214119131907"</f>
        <v>652420240604214119131907</v>
      </c>
      <c r="D180" s="8">
        <v>201</v>
      </c>
      <c r="E180" s="7" t="s">
        <v>11</v>
      </c>
      <c r="F180" s="7"/>
    </row>
    <row r="181" customHeight="1" spans="1:6">
      <c r="A181" s="7">
        <v>179</v>
      </c>
      <c r="B181" s="8" t="str">
        <f>"王淑娜"</f>
        <v>王淑娜</v>
      </c>
      <c r="C181" s="8" t="str">
        <f>"652420240606234323145136"</f>
        <v>652420240606234323145136</v>
      </c>
      <c r="D181" s="8">
        <v>201</v>
      </c>
      <c r="E181" s="7" t="s">
        <v>11</v>
      </c>
      <c r="F181" s="7"/>
    </row>
    <row r="182" customHeight="1" spans="1:6">
      <c r="A182" s="7">
        <v>180</v>
      </c>
      <c r="B182" s="8" t="str">
        <f>"王国先"</f>
        <v>王国先</v>
      </c>
      <c r="C182" s="8" t="str">
        <f>"652420240603090435118245"</f>
        <v>652420240603090435118245</v>
      </c>
      <c r="D182" s="8">
        <v>202</v>
      </c>
      <c r="E182" s="7" t="s">
        <v>12</v>
      </c>
      <c r="F182" s="7"/>
    </row>
    <row r="183" customHeight="1" spans="1:6">
      <c r="A183" s="7">
        <v>181</v>
      </c>
      <c r="B183" s="8" t="str">
        <f>"何莎"</f>
        <v>何莎</v>
      </c>
      <c r="C183" s="8" t="str">
        <f>"652420240603091145118364"</f>
        <v>652420240603091145118364</v>
      </c>
      <c r="D183" s="8">
        <v>202</v>
      </c>
      <c r="E183" s="7" t="s">
        <v>12</v>
      </c>
      <c r="F183" s="7"/>
    </row>
    <row r="184" customHeight="1" spans="1:6">
      <c r="A184" s="7">
        <v>182</v>
      </c>
      <c r="B184" s="8" t="str">
        <f>"曾惠"</f>
        <v>曾惠</v>
      </c>
      <c r="C184" s="8" t="str">
        <f>"652420240603092639118548"</f>
        <v>652420240603092639118548</v>
      </c>
      <c r="D184" s="8">
        <v>202</v>
      </c>
      <c r="E184" s="7" t="s">
        <v>12</v>
      </c>
      <c r="F184" s="7"/>
    </row>
    <row r="185" customHeight="1" spans="1:6">
      <c r="A185" s="7">
        <v>183</v>
      </c>
      <c r="B185" s="8" t="str">
        <f>"刘德聪"</f>
        <v>刘德聪</v>
      </c>
      <c r="C185" s="8" t="str">
        <f>"652420240603090833118323"</f>
        <v>652420240603090833118323</v>
      </c>
      <c r="D185" s="8">
        <v>202</v>
      </c>
      <c r="E185" s="7" t="s">
        <v>12</v>
      </c>
      <c r="F185" s="7"/>
    </row>
    <row r="186" customHeight="1" spans="1:6">
      <c r="A186" s="7">
        <v>184</v>
      </c>
      <c r="B186" s="8" t="str">
        <f>"张慧莲"</f>
        <v>张慧莲</v>
      </c>
      <c r="C186" s="8" t="str">
        <f>"652420240603090303118218"</f>
        <v>652420240603090303118218</v>
      </c>
      <c r="D186" s="8">
        <v>202</v>
      </c>
      <c r="E186" s="7" t="s">
        <v>12</v>
      </c>
      <c r="F186" s="7"/>
    </row>
    <row r="187" customHeight="1" spans="1:6">
      <c r="A187" s="7">
        <v>185</v>
      </c>
      <c r="B187" s="8" t="str">
        <f>"徐放"</f>
        <v>徐放</v>
      </c>
      <c r="C187" s="8" t="str">
        <f>"652420240603092210118490"</f>
        <v>652420240603092210118490</v>
      </c>
      <c r="D187" s="8">
        <v>202</v>
      </c>
      <c r="E187" s="7" t="s">
        <v>12</v>
      </c>
      <c r="F187" s="7"/>
    </row>
    <row r="188" customHeight="1" spans="1:6">
      <c r="A188" s="7">
        <v>186</v>
      </c>
      <c r="B188" s="8" t="str">
        <f>"王广晓"</f>
        <v>王广晓</v>
      </c>
      <c r="C188" s="8" t="str">
        <f>"652420240603093835118707"</f>
        <v>652420240603093835118707</v>
      </c>
      <c r="D188" s="8">
        <v>202</v>
      </c>
      <c r="E188" s="7" t="s">
        <v>12</v>
      </c>
      <c r="F188" s="7"/>
    </row>
    <row r="189" customHeight="1" spans="1:6">
      <c r="A189" s="7">
        <v>187</v>
      </c>
      <c r="B189" s="8" t="str">
        <f>"邓聪豪"</f>
        <v>邓聪豪</v>
      </c>
      <c r="C189" s="8" t="str">
        <f>"652420240603094304118776"</f>
        <v>652420240603094304118776</v>
      </c>
      <c r="D189" s="8">
        <v>202</v>
      </c>
      <c r="E189" s="7" t="s">
        <v>12</v>
      </c>
      <c r="F189" s="7"/>
    </row>
    <row r="190" customHeight="1" spans="1:6">
      <c r="A190" s="7">
        <v>188</v>
      </c>
      <c r="B190" s="8" t="str">
        <f>"王婷"</f>
        <v>王婷</v>
      </c>
      <c r="C190" s="8" t="str">
        <f>"652420240603090708118298"</f>
        <v>652420240603090708118298</v>
      </c>
      <c r="D190" s="8">
        <v>202</v>
      </c>
      <c r="E190" s="7" t="s">
        <v>12</v>
      </c>
      <c r="F190" s="7"/>
    </row>
    <row r="191" customHeight="1" spans="1:6">
      <c r="A191" s="7">
        <v>189</v>
      </c>
      <c r="B191" s="8" t="str">
        <f>"邝祥"</f>
        <v>邝祥</v>
      </c>
      <c r="C191" s="8" t="str">
        <f>"652420240603100421119104"</f>
        <v>652420240603100421119104</v>
      </c>
      <c r="D191" s="8">
        <v>202</v>
      </c>
      <c r="E191" s="7" t="s">
        <v>12</v>
      </c>
      <c r="F191" s="7"/>
    </row>
    <row r="192" customHeight="1" spans="1:6">
      <c r="A192" s="7">
        <v>190</v>
      </c>
      <c r="B192" s="8" t="str">
        <f>"王欣"</f>
        <v>王欣</v>
      </c>
      <c r="C192" s="8" t="str">
        <f>"652420240603100211119067"</f>
        <v>652420240603100211119067</v>
      </c>
      <c r="D192" s="8">
        <v>202</v>
      </c>
      <c r="E192" s="7" t="s">
        <v>12</v>
      </c>
      <c r="F192" s="7"/>
    </row>
    <row r="193" customHeight="1" spans="1:6">
      <c r="A193" s="7">
        <v>191</v>
      </c>
      <c r="B193" s="8" t="str">
        <f>"魏巧苑"</f>
        <v>魏巧苑</v>
      </c>
      <c r="C193" s="8" t="str">
        <f>"652420240603101807119319"</f>
        <v>652420240603101807119319</v>
      </c>
      <c r="D193" s="8">
        <v>202</v>
      </c>
      <c r="E193" s="7" t="s">
        <v>12</v>
      </c>
      <c r="F193" s="7"/>
    </row>
    <row r="194" customHeight="1" spans="1:6">
      <c r="A194" s="7">
        <v>192</v>
      </c>
      <c r="B194" s="8" t="str">
        <f>"马星"</f>
        <v>马星</v>
      </c>
      <c r="C194" s="8" t="str">
        <f>"652420240603102102119358"</f>
        <v>652420240603102102119358</v>
      </c>
      <c r="D194" s="8">
        <v>202</v>
      </c>
      <c r="E194" s="7" t="s">
        <v>12</v>
      </c>
      <c r="F194" s="7"/>
    </row>
    <row r="195" customHeight="1" spans="1:6">
      <c r="A195" s="7">
        <v>193</v>
      </c>
      <c r="B195" s="8" t="str">
        <f>"陈云霞"</f>
        <v>陈云霞</v>
      </c>
      <c r="C195" s="8" t="str">
        <f>"652420240603101748119310"</f>
        <v>652420240603101748119310</v>
      </c>
      <c r="D195" s="8">
        <v>202</v>
      </c>
      <c r="E195" s="7" t="s">
        <v>12</v>
      </c>
      <c r="F195" s="7"/>
    </row>
    <row r="196" customHeight="1" spans="1:6">
      <c r="A196" s="7">
        <v>194</v>
      </c>
      <c r="B196" s="8" t="str">
        <f>"邱帅"</f>
        <v>邱帅</v>
      </c>
      <c r="C196" s="8" t="str">
        <f>"652420240603101104119199"</f>
        <v>652420240603101104119199</v>
      </c>
      <c r="D196" s="8">
        <v>202</v>
      </c>
      <c r="E196" s="7" t="s">
        <v>12</v>
      </c>
      <c r="F196" s="7"/>
    </row>
    <row r="197" customHeight="1" spans="1:6">
      <c r="A197" s="7">
        <v>195</v>
      </c>
      <c r="B197" s="8" t="str">
        <f>"廖雅"</f>
        <v>廖雅</v>
      </c>
      <c r="C197" s="8" t="str">
        <f>"652420240603100845119172"</f>
        <v>652420240603100845119172</v>
      </c>
      <c r="D197" s="8">
        <v>202</v>
      </c>
      <c r="E197" s="7" t="s">
        <v>12</v>
      </c>
      <c r="F197" s="7"/>
    </row>
    <row r="198" customHeight="1" spans="1:6">
      <c r="A198" s="7">
        <v>196</v>
      </c>
      <c r="B198" s="8" t="str">
        <f>"黄永胜"</f>
        <v>黄永胜</v>
      </c>
      <c r="C198" s="8" t="str">
        <f>"652420240603095639118978"</f>
        <v>652420240603095639118978</v>
      </c>
      <c r="D198" s="8">
        <v>202</v>
      </c>
      <c r="E198" s="7" t="s">
        <v>12</v>
      </c>
      <c r="F198" s="7"/>
    </row>
    <row r="199" customHeight="1" spans="1:6">
      <c r="A199" s="7">
        <v>197</v>
      </c>
      <c r="B199" s="8" t="str">
        <f>"吴敬诗"</f>
        <v>吴敬诗</v>
      </c>
      <c r="C199" s="8" t="str">
        <f>"652420240603102206119383"</f>
        <v>652420240603102206119383</v>
      </c>
      <c r="D199" s="8">
        <v>202</v>
      </c>
      <c r="E199" s="7" t="s">
        <v>12</v>
      </c>
      <c r="F199" s="7"/>
    </row>
    <row r="200" customHeight="1" spans="1:6">
      <c r="A200" s="7">
        <v>198</v>
      </c>
      <c r="B200" s="8" t="str">
        <f>"蒙绪腾"</f>
        <v>蒙绪腾</v>
      </c>
      <c r="C200" s="8" t="str">
        <f>"652420240603094108118740"</f>
        <v>652420240603094108118740</v>
      </c>
      <c r="D200" s="8">
        <v>202</v>
      </c>
      <c r="E200" s="7" t="s">
        <v>12</v>
      </c>
      <c r="F200" s="7"/>
    </row>
    <row r="201" customHeight="1" spans="1:6">
      <c r="A201" s="7">
        <v>199</v>
      </c>
      <c r="B201" s="8" t="str">
        <f>"李强"</f>
        <v>李强</v>
      </c>
      <c r="C201" s="8" t="str">
        <f>"652420240603103757119639"</f>
        <v>652420240603103757119639</v>
      </c>
      <c r="D201" s="8">
        <v>202</v>
      </c>
      <c r="E201" s="7" t="s">
        <v>12</v>
      </c>
      <c r="F201" s="7"/>
    </row>
    <row r="202" customHeight="1" spans="1:6">
      <c r="A202" s="7">
        <v>200</v>
      </c>
      <c r="B202" s="8" t="str">
        <f>"蒙粲"</f>
        <v>蒙粲</v>
      </c>
      <c r="C202" s="8" t="str">
        <f>"652420240603102410119413"</f>
        <v>652420240603102410119413</v>
      </c>
      <c r="D202" s="8">
        <v>202</v>
      </c>
      <c r="E202" s="7" t="s">
        <v>12</v>
      </c>
      <c r="F202" s="7"/>
    </row>
    <row r="203" customHeight="1" spans="1:6">
      <c r="A203" s="7">
        <v>201</v>
      </c>
      <c r="B203" s="8" t="str">
        <f>"李云英"</f>
        <v>李云英</v>
      </c>
      <c r="C203" s="8" t="str">
        <f>"652420240603093057118608"</f>
        <v>652420240603093057118608</v>
      </c>
      <c r="D203" s="8">
        <v>202</v>
      </c>
      <c r="E203" s="7" t="s">
        <v>12</v>
      </c>
      <c r="F203" s="7"/>
    </row>
    <row r="204" customHeight="1" spans="1:6">
      <c r="A204" s="7">
        <v>202</v>
      </c>
      <c r="B204" s="8" t="str">
        <f>"李昌泽"</f>
        <v>李昌泽</v>
      </c>
      <c r="C204" s="8" t="str">
        <f>"652420240603102506119429"</f>
        <v>652420240603102506119429</v>
      </c>
      <c r="D204" s="8">
        <v>202</v>
      </c>
      <c r="E204" s="7" t="s">
        <v>12</v>
      </c>
      <c r="F204" s="7"/>
    </row>
    <row r="205" customHeight="1" spans="1:6">
      <c r="A205" s="7">
        <v>203</v>
      </c>
      <c r="B205" s="8" t="str">
        <f>"甘妮"</f>
        <v>甘妮</v>
      </c>
      <c r="C205" s="8" t="str">
        <f>"652420240603104009119679"</f>
        <v>652420240603104009119679</v>
      </c>
      <c r="D205" s="8">
        <v>202</v>
      </c>
      <c r="E205" s="7" t="s">
        <v>12</v>
      </c>
      <c r="F205" s="7"/>
    </row>
    <row r="206" customHeight="1" spans="1:6">
      <c r="A206" s="7">
        <v>204</v>
      </c>
      <c r="B206" s="8" t="str">
        <f>"谢圣帝"</f>
        <v>谢圣帝</v>
      </c>
      <c r="C206" s="8" t="str">
        <f>"652420240603100253119079"</f>
        <v>652420240603100253119079</v>
      </c>
      <c r="D206" s="8">
        <v>202</v>
      </c>
      <c r="E206" s="7" t="s">
        <v>12</v>
      </c>
      <c r="F206" s="7"/>
    </row>
    <row r="207" customHeight="1" spans="1:6">
      <c r="A207" s="7">
        <v>205</v>
      </c>
      <c r="B207" s="8" t="str">
        <f>"符婷"</f>
        <v>符婷</v>
      </c>
      <c r="C207" s="8" t="str">
        <f>"652420240603101319119239"</f>
        <v>652420240603101319119239</v>
      </c>
      <c r="D207" s="8">
        <v>202</v>
      </c>
      <c r="E207" s="7" t="s">
        <v>12</v>
      </c>
      <c r="F207" s="7"/>
    </row>
    <row r="208" customHeight="1" spans="1:6">
      <c r="A208" s="7">
        <v>206</v>
      </c>
      <c r="B208" s="8" t="str">
        <f>"李名帆"</f>
        <v>李名帆</v>
      </c>
      <c r="C208" s="8" t="str">
        <f>"652420240603105013119850"</f>
        <v>652420240603105013119850</v>
      </c>
      <c r="D208" s="8">
        <v>202</v>
      </c>
      <c r="E208" s="7" t="s">
        <v>12</v>
      </c>
      <c r="F208" s="7"/>
    </row>
    <row r="209" customHeight="1" spans="1:6">
      <c r="A209" s="7">
        <v>207</v>
      </c>
      <c r="B209" s="8" t="str">
        <f>"田积明"</f>
        <v>田积明</v>
      </c>
      <c r="C209" s="8" t="str">
        <f>"652420240603105130119875"</f>
        <v>652420240603105130119875</v>
      </c>
      <c r="D209" s="8">
        <v>202</v>
      </c>
      <c r="E209" s="7" t="s">
        <v>12</v>
      </c>
      <c r="F209" s="7"/>
    </row>
    <row r="210" customHeight="1" spans="1:6">
      <c r="A210" s="7">
        <v>208</v>
      </c>
      <c r="B210" s="8" t="str">
        <f>"刘珊"</f>
        <v>刘珊</v>
      </c>
      <c r="C210" s="8" t="str">
        <f>"652420240603110716120081"</f>
        <v>652420240603110716120081</v>
      </c>
      <c r="D210" s="8">
        <v>202</v>
      </c>
      <c r="E210" s="7" t="s">
        <v>12</v>
      </c>
      <c r="F210" s="7"/>
    </row>
    <row r="211" customHeight="1" spans="1:6">
      <c r="A211" s="7">
        <v>209</v>
      </c>
      <c r="B211" s="8" t="str">
        <f>"符式兴"</f>
        <v>符式兴</v>
      </c>
      <c r="C211" s="8" t="str">
        <f>"652420240603105225119888"</f>
        <v>652420240603105225119888</v>
      </c>
      <c r="D211" s="8">
        <v>202</v>
      </c>
      <c r="E211" s="7" t="s">
        <v>12</v>
      </c>
      <c r="F211" s="7"/>
    </row>
    <row r="212" customHeight="1" spans="1:6">
      <c r="A212" s="7">
        <v>210</v>
      </c>
      <c r="B212" s="8" t="str">
        <f>"曾小曼"</f>
        <v>曾小曼</v>
      </c>
      <c r="C212" s="8" t="str">
        <f>"652420240603110754120097"</f>
        <v>652420240603110754120097</v>
      </c>
      <c r="D212" s="8">
        <v>202</v>
      </c>
      <c r="E212" s="7" t="s">
        <v>12</v>
      </c>
      <c r="F212" s="7"/>
    </row>
    <row r="213" customHeight="1" spans="1:6">
      <c r="A213" s="7">
        <v>211</v>
      </c>
      <c r="B213" s="8" t="str">
        <f>"郑莹"</f>
        <v>郑莹</v>
      </c>
      <c r="C213" s="8" t="str">
        <f>"652420240603112248120268"</f>
        <v>652420240603112248120268</v>
      </c>
      <c r="D213" s="8">
        <v>202</v>
      </c>
      <c r="E213" s="7" t="s">
        <v>12</v>
      </c>
      <c r="F213" s="7"/>
    </row>
    <row r="214" customHeight="1" spans="1:6">
      <c r="A214" s="7">
        <v>212</v>
      </c>
      <c r="B214" s="8" t="str">
        <f>"卢杉"</f>
        <v>卢杉</v>
      </c>
      <c r="C214" s="8" t="str">
        <f>"652420240603113052120354"</f>
        <v>652420240603113052120354</v>
      </c>
      <c r="D214" s="8">
        <v>202</v>
      </c>
      <c r="E214" s="7" t="s">
        <v>12</v>
      </c>
      <c r="F214" s="7"/>
    </row>
    <row r="215" customHeight="1" spans="1:6">
      <c r="A215" s="7">
        <v>213</v>
      </c>
      <c r="B215" s="8" t="str">
        <f>"郑儒城"</f>
        <v>郑儒城</v>
      </c>
      <c r="C215" s="8" t="str">
        <f>"652420240603104231119724"</f>
        <v>652420240603104231119724</v>
      </c>
      <c r="D215" s="8">
        <v>202</v>
      </c>
      <c r="E215" s="7" t="s">
        <v>12</v>
      </c>
      <c r="F215" s="7"/>
    </row>
    <row r="216" customHeight="1" spans="1:6">
      <c r="A216" s="7">
        <v>214</v>
      </c>
      <c r="B216" s="8" t="str">
        <f>"王静宝"</f>
        <v>王静宝</v>
      </c>
      <c r="C216" s="8" t="str">
        <f>"652420240603114301120485"</f>
        <v>652420240603114301120485</v>
      </c>
      <c r="D216" s="8">
        <v>202</v>
      </c>
      <c r="E216" s="7" t="s">
        <v>12</v>
      </c>
      <c r="F216" s="7"/>
    </row>
    <row r="217" customHeight="1" spans="1:6">
      <c r="A217" s="7">
        <v>215</v>
      </c>
      <c r="B217" s="8" t="str">
        <f>"王熙登"</f>
        <v>王熙登</v>
      </c>
      <c r="C217" s="8" t="str">
        <f>"652420240603114329120491"</f>
        <v>652420240603114329120491</v>
      </c>
      <c r="D217" s="8">
        <v>202</v>
      </c>
      <c r="E217" s="7" t="s">
        <v>12</v>
      </c>
      <c r="F217" s="7"/>
    </row>
    <row r="218" customHeight="1" spans="1:6">
      <c r="A218" s="7">
        <v>216</v>
      </c>
      <c r="B218" s="8" t="str">
        <f>"王艺橦"</f>
        <v>王艺橦</v>
      </c>
      <c r="C218" s="8" t="str">
        <f>"652420240603112317120273"</f>
        <v>652420240603112317120273</v>
      </c>
      <c r="D218" s="8">
        <v>202</v>
      </c>
      <c r="E218" s="7" t="s">
        <v>12</v>
      </c>
      <c r="F218" s="7"/>
    </row>
    <row r="219" customHeight="1" spans="1:6">
      <c r="A219" s="7">
        <v>217</v>
      </c>
      <c r="B219" s="8" t="str">
        <f>"符传彦"</f>
        <v>符传彦</v>
      </c>
      <c r="C219" s="8" t="str">
        <f>"652420240603121741120817"</f>
        <v>652420240603121741120817</v>
      </c>
      <c r="D219" s="8">
        <v>202</v>
      </c>
      <c r="E219" s="7" t="s">
        <v>12</v>
      </c>
      <c r="F219" s="7"/>
    </row>
    <row r="220" customHeight="1" spans="1:6">
      <c r="A220" s="7">
        <v>218</v>
      </c>
      <c r="B220" s="8" t="str">
        <f>"罗佳"</f>
        <v>罗佳</v>
      </c>
      <c r="C220" s="8" t="str">
        <f>"652420240603122031120841"</f>
        <v>652420240603122031120841</v>
      </c>
      <c r="D220" s="8">
        <v>202</v>
      </c>
      <c r="E220" s="7" t="s">
        <v>12</v>
      </c>
      <c r="F220" s="7"/>
    </row>
    <row r="221" customHeight="1" spans="1:6">
      <c r="A221" s="7">
        <v>219</v>
      </c>
      <c r="B221" s="8" t="str">
        <f>"王蕊"</f>
        <v>王蕊</v>
      </c>
      <c r="C221" s="8" t="str">
        <f>"652420240603121657120806"</f>
        <v>652420240603121657120806</v>
      </c>
      <c r="D221" s="8">
        <v>202</v>
      </c>
      <c r="E221" s="7" t="s">
        <v>12</v>
      </c>
      <c r="F221" s="7"/>
    </row>
    <row r="222" customHeight="1" spans="1:6">
      <c r="A222" s="7">
        <v>220</v>
      </c>
      <c r="B222" s="8" t="str">
        <f>"王家雪"</f>
        <v>王家雪</v>
      </c>
      <c r="C222" s="8" t="str">
        <f>"652420240603121335120778"</f>
        <v>652420240603121335120778</v>
      </c>
      <c r="D222" s="8">
        <v>202</v>
      </c>
      <c r="E222" s="7" t="s">
        <v>12</v>
      </c>
      <c r="F222" s="7"/>
    </row>
    <row r="223" customHeight="1" spans="1:6">
      <c r="A223" s="7">
        <v>221</v>
      </c>
      <c r="B223" s="8" t="str">
        <f>"罗焕"</f>
        <v>罗焕</v>
      </c>
      <c r="C223" s="8" t="str">
        <f>"652420240603130405121271"</f>
        <v>652420240603130405121271</v>
      </c>
      <c r="D223" s="8">
        <v>202</v>
      </c>
      <c r="E223" s="7" t="s">
        <v>12</v>
      </c>
      <c r="F223" s="7"/>
    </row>
    <row r="224" customHeight="1" spans="1:6">
      <c r="A224" s="7">
        <v>222</v>
      </c>
      <c r="B224" s="8" t="str">
        <f>"黄锐大"</f>
        <v>黄锐大</v>
      </c>
      <c r="C224" s="8" t="str">
        <f>"652420240603131320121363"</f>
        <v>652420240603131320121363</v>
      </c>
      <c r="D224" s="8">
        <v>202</v>
      </c>
      <c r="E224" s="7" t="s">
        <v>12</v>
      </c>
      <c r="F224" s="7"/>
    </row>
    <row r="225" customHeight="1" spans="1:6">
      <c r="A225" s="7">
        <v>223</v>
      </c>
      <c r="B225" s="8" t="str">
        <f>"王吉娜"</f>
        <v>王吉娜</v>
      </c>
      <c r="C225" s="8" t="str">
        <f>"652420240603135147121689"</f>
        <v>652420240603135147121689</v>
      </c>
      <c r="D225" s="8">
        <v>202</v>
      </c>
      <c r="E225" s="7" t="s">
        <v>12</v>
      </c>
      <c r="F225" s="7"/>
    </row>
    <row r="226" customHeight="1" spans="1:6">
      <c r="A226" s="7">
        <v>224</v>
      </c>
      <c r="B226" s="8" t="str">
        <f>"温盛亮"</f>
        <v>温盛亮</v>
      </c>
      <c r="C226" s="8" t="str">
        <f>"652420240603113341120389"</f>
        <v>652420240603113341120389</v>
      </c>
      <c r="D226" s="8">
        <v>202</v>
      </c>
      <c r="E226" s="7" t="s">
        <v>12</v>
      </c>
      <c r="F226" s="7"/>
    </row>
    <row r="227" customHeight="1" spans="1:6">
      <c r="A227" s="7">
        <v>225</v>
      </c>
      <c r="B227" s="8" t="str">
        <f>"吴祥瑞"</f>
        <v>吴祥瑞</v>
      </c>
      <c r="C227" s="8" t="str">
        <f>"652420240603144841122263"</f>
        <v>652420240603144841122263</v>
      </c>
      <c r="D227" s="8">
        <v>202</v>
      </c>
      <c r="E227" s="7" t="s">
        <v>12</v>
      </c>
      <c r="F227" s="7"/>
    </row>
    <row r="228" customHeight="1" spans="1:6">
      <c r="A228" s="7">
        <v>226</v>
      </c>
      <c r="B228" s="8" t="str">
        <f>"黄福凯"</f>
        <v>黄福凯</v>
      </c>
      <c r="C228" s="8" t="str">
        <f>"652420240603143240122081"</f>
        <v>652420240603143240122081</v>
      </c>
      <c r="D228" s="8">
        <v>202</v>
      </c>
      <c r="E228" s="7" t="s">
        <v>12</v>
      </c>
      <c r="F228" s="7"/>
    </row>
    <row r="229" customHeight="1" spans="1:6">
      <c r="A229" s="7">
        <v>227</v>
      </c>
      <c r="B229" s="8" t="str">
        <f>"李青芸"</f>
        <v>李青芸</v>
      </c>
      <c r="C229" s="8" t="str">
        <f>"652420240603145649122357"</f>
        <v>652420240603145649122357</v>
      </c>
      <c r="D229" s="8">
        <v>202</v>
      </c>
      <c r="E229" s="7" t="s">
        <v>12</v>
      </c>
      <c r="F229" s="7"/>
    </row>
    <row r="230" customHeight="1" spans="1:6">
      <c r="A230" s="7">
        <v>228</v>
      </c>
      <c r="B230" s="8" t="str">
        <f>"冯伦"</f>
        <v>冯伦</v>
      </c>
      <c r="C230" s="8" t="str">
        <f>"652420240603145132122296"</f>
        <v>652420240603145132122296</v>
      </c>
      <c r="D230" s="8">
        <v>202</v>
      </c>
      <c r="E230" s="7" t="s">
        <v>12</v>
      </c>
      <c r="F230" s="7"/>
    </row>
    <row r="231" customHeight="1" spans="1:6">
      <c r="A231" s="7">
        <v>229</v>
      </c>
      <c r="B231" s="8" t="str">
        <f>"王灵"</f>
        <v>王灵</v>
      </c>
      <c r="C231" s="8" t="str">
        <f>"652420240603151824122646"</f>
        <v>652420240603151824122646</v>
      </c>
      <c r="D231" s="8">
        <v>202</v>
      </c>
      <c r="E231" s="7" t="s">
        <v>12</v>
      </c>
      <c r="F231" s="7"/>
    </row>
    <row r="232" customHeight="1" spans="1:6">
      <c r="A232" s="7">
        <v>230</v>
      </c>
      <c r="B232" s="8" t="str">
        <f>"王欣"</f>
        <v>王欣</v>
      </c>
      <c r="C232" s="8" t="str">
        <f>"652420240603155123123117"</f>
        <v>652420240603155123123117</v>
      </c>
      <c r="D232" s="8">
        <v>202</v>
      </c>
      <c r="E232" s="7" t="s">
        <v>12</v>
      </c>
      <c r="F232" s="7"/>
    </row>
    <row r="233" customHeight="1" spans="1:6">
      <c r="A233" s="7">
        <v>231</v>
      </c>
      <c r="B233" s="8" t="str">
        <f>"劳赛芳"</f>
        <v>劳赛芳</v>
      </c>
      <c r="C233" s="8" t="str">
        <f>"652420240603154052122957"</f>
        <v>652420240603154052122957</v>
      </c>
      <c r="D233" s="8">
        <v>202</v>
      </c>
      <c r="E233" s="7" t="s">
        <v>12</v>
      </c>
      <c r="F233" s="7"/>
    </row>
    <row r="234" customHeight="1" spans="1:6">
      <c r="A234" s="7">
        <v>232</v>
      </c>
      <c r="B234" s="8" t="str">
        <f>"陈欣"</f>
        <v>陈欣</v>
      </c>
      <c r="C234" s="8" t="str">
        <f>"652420240603154231122983"</f>
        <v>652420240603154231122983</v>
      </c>
      <c r="D234" s="8">
        <v>202</v>
      </c>
      <c r="E234" s="7" t="s">
        <v>12</v>
      </c>
      <c r="F234" s="7"/>
    </row>
    <row r="235" customHeight="1" spans="1:6">
      <c r="A235" s="7">
        <v>233</v>
      </c>
      <c r="B235" s="8" t="str">
        <f>"吴丽金"</f>
        <v>吴丽金</v>
      </c>
      <c r="C235" s="8" t="str">
        <f>"652420240603133548121572"</f>
        <v>652420240603133548121572</v>
      </c>
      <c r="D235" s="8">
        <v>202</v>
      </c>
      <c r="E235" s="7" t="s">
        <v>12</v>
      </c>
      <c r="F235" s="7"/>
    </row>
    <row r="236" customHeight="1" spans="1:6">
      <c r="A236" s="7">
        <v>234</v>
      </c>
      <c r="B236" s="8" t="str">
        <f>"林义雄"</f>
        <v>林义雄</v>
      </c>
      <c r="C236" s="8" t="str">
        <f>"652420240603161058123388"</f>
        <v>652420240603161058123388</v>
      </c>
      <c r="D236" s="8">
        <v>202</v>
      </c>
      <c r="E236" s="7" t="s">
        <v>12</v>
      </c>
      <c r="F236" s="7"/>
    </row>
    <row r="237" customHeight="1" spans="1:6">
      <c r="A237" s="7">
        <v>235</v>
      </c>
      <c r="B237" s="8" t="str">
        <f>"曾德峰"</f>
        <v>曾德峰</v>
      </c>
      <c r="C237" s="8" t="str">
        <f>"652420240603160527123306"</f>
        <v>652420240603160527123306</v>
      </c>
      <c r="D237" s="8">
        <v>202</v>
      </c>
      <c r="E237" s="7" t="s">
        <v>12</v>
      </c>
      <c r="F237" s="7"/>
    </row>
    <row r="238" customHeight="1" spans="1:6">
      <c r="A238" s="7">
        <v>236</v>
      </c>
      <c r="B238" s="8" t="str">
        <f>"王恩健"</f>
        <v>王恩健</v>
      </c>
      <c r="C238" s="8" t="str">
        <f>"652420240603161415123434"</f>
        <v>652420240603161415123434</v>
      </c>
      <c r="D238" s="8">
        <v>202</v>
      </c>
      <c r="E238" s="7" t="s">
        <v>12</v>
      </c>
      <c r="F238" s="7"/>
    </row>
    <row r="239" customHeight="1" spans="1:6">
      <c r="A239" s="7">
        <v>237</v>
      </c>
      <c r="B239" s="8" t="str">
        <f>"吴云"</f>
        <v>吴云</v>
      </c>
      <c r="C239" s="8" t="str">
        <f>"652420240603150026122404"</f>
        <v>652420240603150026122404</v>
      </c>
      <c r="D239" s="8">
        <v>202</v>
      </c>
      <c r="E239" s="7" t="s">
        <v>12</v>
      </c>
      <c r="F239" s="7"/>
    </row>
    <row r="240" customHeight="1" spans="1:6">
      <c r="A240" s="7">
        <v>238</v>
      </c>
      <c r="B240" s="8" t="str">
        <f>"王敏南"</f>
        <v>王敏南</v>
      </c>
      <c r="C240" s="8" t="str">
        <f>"652420240603163715123724"</f>
        <v>652420240603163715123724</v>
      </c>
      <c r="D240" s="8">
        <v>202</v>
      </c>
      <c r="E240" s="7" t="s">
        <v>12</v>
      </c>
      <c r="F240" s="7"/>
    </row>
    <row r="241" customHeight="1" spans="1:6">
      <c r="A241" s="7">
        <v>239</v>
      </c>
      <c r="B241" s="8" t="str">
        <f>"杨淀"</f>
        <v>杨淀</v>
      </c>
      <c r="C241" s="8" t="str">
        <f>"652420240603163722123727"</f>
        <v>652420240603163722123727</v>
      </c>
      <c r="D241" s="8">
        <v>202</v>
      </c>
      <c r="E241" s="7" t="s">
        <v>12</v>
      </c>
      <c r="F241" s="7"/>
    </row>
    <row r="242" customHeight="1" spans="1:6">
      <c r="A242" s="7">
        <v>240</v>
      </c>
      <c r="B242" s="8" t="str">
        <f>"吴艳"</f>
        <v>吴艳</v>
      </c>
      <c r="C242" s="8" t="str">
        <f>"652420240603163104123646"</f>
        <v>652420240603163104123646</v>
      </c>
      <c r="D242" s="8">
        <v>202</v>
      </c>
      <c r="E242" s="7" t="s">
        <v>12</v>
      </c>
      <c r="F242" s="7"/>
    </row>
    <row r="243" customHeight="1" spans="1:6">
      <c r="A243" s="7">
        <v>241</v>
      </c>
      <c r="B243" s="8" t="str">
        <f>"邱名岳"</f>
        <v>邱名岳</v>
      </c>
      <c r="C243" s="8" t="str">
        <f>"652420240603170437124006"</f>
        <v>652420240603170437124006</v>
      </c>
      <c r="D243" s="8">
        <v>202</v>
      </c>
      <c r="E243" s="7" t="s">
        <v>12</v>
      </c>
      <c r="F243" s="7"/>
    </row>
    <row r="244" customHeight="1" spans="1:6">
      <c r="A244" s="7">
        <v>242</v>
      </c>
      <c r="B244" s="8" t="str">
        <f>"何健"</f>
        <v>何健</v>
      </c>
      <c r="C244" s="8" t="str">
        <f>"652420240603135117121684"</f>
        <v>652420240603135117121684</v>
      </c>
      <c r="D244" s="8">
        <v>202</v>
      </c>
      <c r="E244" s="7" t="s">
        <v>12</v>
      </c>
      <c r="F244" s="7"/>
    </row>
    <row r="245" customHeight="1" spans="1:6">
      <c r="A245" s="7">
        <v>243</v>
      </c>
      <c r="B245" s="8" t="str">
        <f>"陈元勋"</f>
        <v>陈元勋</v>
      </c>
      <c r="C245" s="8" t="str">
        <f>"652420240603161629123469"</f>
        <v>652420240603161629123469</v>
      </c>
      <c r="D245" s="8">
        <v>202</v>
      </c>
      <c r="E245" s="7" t="s">
        <v>12</v>
      </c>
      <c r="F245" s="7"/>
    </row>
    <row r="246" customHeight="1" spans="1:6">
      <c r="A246" s="7">
        <v>244</v>
      </c>
      <c r="B246" s="8" t="str">
        <f>"邱颖"</f>
        <v>邱颖</v>
      </c>
      <c r="C246" s="8" t="str">
        <f>"652420240603172018124124"</f>
        <v>652420240603172018124124</v>
      </c>
      <c r="D246" s="8">
        <v>202</v>
      </c>
      <c r="E246" s="7" t="s">
        <v>12</v>
      </c>
      <c r="F246" s="7"/>
    </row>
    <row r="247" customHeight="1" spans="1:6">
      <c r="A247" s="7">
        <v>245</v>
      </c>
      <c r="B247" s="8" t="str">
        <f>"麦妮"</f>
        <v>麦妮</v>
      </c>
      <c r="C247" s="8" t="str">
        <f>"652420240603164404123802"</f>
        <v>652420240603164404123802</v>
      </c>
      <c r="D247" s="8">
        <v>202</v>
      </c>
      <c r="E247" s="7" t="s">
        <v>12</v>
      </c>
      <c r="F247" s="7"/>
    </row>
    <row r="248" customHeight="1" spans="1:6">
      <c r="A248" s="7">
        <v>246</v>
      </c>
      <c r="B248" s="8" t="str">
        <f>"廖宝雄"</f>
        <v>廖宝雄</v>
      </c>
      <c r="C248" s="8" t="str">
        <f>"652420240603170527124010"</f>
        <v>652420240603170527124010</v>
      </c>
      <c r="D248" s="8">
        <v>202</v>
      </c>
      <c r="E248" s="7" t="s">
        <v>12</v>
      </c>
      <c r="F248" s="7"/>
    </row>
    <row r="249" customHeight="1" spans="1:6">
      <c r="A249" s="7">
        <v>247</v>
      </c>
      <c r="B249" s="8" t="str">
        <f>"王丽珠"</f>
        <v>王丽珠</v>
      </c>
      <c r="C249" s="8" t="str">
        <f>"652420240603172236124137"</f>
        <v>652420240603172236124137</v>
      </c>
      <c r="D249" s="8">
        <v>202</v>
      </c>
      <c r="E249" s="7" t="s">
        <v>12</v>
      </c>
      <c r="F249" s="7"/>
    </row>
    <row r="250" customHeight="1" spans="1:6">
      <c r="A250" s="7">
        <v>248</v>
      </c>
      <c r="B250" s="8" t="str">
        <f>"黄薇"</f>
        <v>黄薇</v>
      </c>
      <c r="C250" s="8" t="str">
        <f>"652420240603173257124182"</f>
        <v>652420240603173257124182</v>
      </c>
      <c r="D250" s="8">
        <v>202</v>
      </c>
      <c r="E250" s="7" t="s">
        <v>12</v>
      </c>
      <c r="F250" s="7"/>
    </row>
    <row r="251" customHeight="1" spans="1:6">
      <c r="A251" s="7">
        <v>249</v>
      </c>
      <c r="B251" s="8" t="str">
        <f>"劳秀程"</f>
        <v>劳秀程</v>
      </c>
      <c r="C251" s="8" t="str">
        <f>"652420240603150934122519"</f>
        <v>652420240603150934122519</v>
      </c>
      <c r="D251" s="8">
        <v>202</v>
      </c>
      <c r="E251" s="7" t="s">
        <v>12</v>
      </c>
      <c r="F251" s="7"/>
    </row>
    <row r="252" customHeight="1" spans="1:6">
      <c r="A252" s="7">
        <v>250</v>
      </c>
      <c r="B252" s="8" t="str">
        <f>"范嘉宇"</f>
        <v>范嘉宇</v>
      </c>
      <c r="C252" s="8" t="str">
        <f>"652420240603163635123717"</f>
        <v>652420240603163635123717</v>
      </c>
      <c r="D252" s="8">
        <v>202</v>
      </c>
      <c r="E252" s="7" t="s">
        <v>12</v>
      </c>
      <c r="F252" s="7"/>
    </row>
    <row r="253" customHeight="1" spans="1:6">
      <c r="A253" s="7">
        <v>251</v>
      </c>
      <c r="B253" s="8" t="str">
        <f>"陈彦好"</f>
        <v>陈彦好</v>
      </c>
      <c r="C253" s="8" t="str">
        <f>"652420240603182034124388"</f>
        <v>652420240603182034124388</v>
      </c>
      <c r="D253" s="8">
        <v>202</v>
      </c>
      <c r="E253" s="7" t="s">
        <v>12</v>
      </c>
      <c r="F253" s="7"/>
    </row>
    <row r="254" customHeight="1" spans="1:6">
      <c r="A254" s="7">
        <v>252</v>
      </c>
      <c r="B254" s="8" t="str">
        <f>"王奋"</f>
        <v>王奋</v>
      </c>
      <c r="C254" s="8" t="str">
        <f>"652420240603183102124447"</f>
        <v>652420240603183102124447</v>
      </c>
      <c r="D254" s="8">
        <v>202</v>
      </c>
      <c r="E254" s="7" t="s">
        <v>12</v>
      </c>
      <c r="F254" s="7"/>
    </row>
    <row r="255" customHeight="1" spans="1:6">
      <c r="A255" s="7">
        <v>253</v>
      </c>
      <c r="B255" s="8" t="str">
        <f>"蔡卿"</f>
        <v>蔡卿</v>
      </c>
      <c r="C255" s="8" t="str">
        <f>"652420240603185315124541"</f>
        <v>652420240603185315124541</v>
      </c>
      <c r="D255" s="8">
        <v>202</v>
      </c>
      <c r="E255" s="7" t="s">
        <v>12</v>
      </c>
      <c r="F255" s="7"/>
    </row>
    <row r="256" customHeight="1" spans="1:6">
      <c r="A256" s="7">
        <v>254</v>
      </c>
      <c r="B256" s="8" t="str">
        <f>"王超"</f>
        <v>王超</v>
      </c>
      <c r="C256" s="8" t="str">
        <f>"652420240603105505119930"</f>
        <v>652420240603105505119930</v>
      </c>
      <c r="D256" s="8">
        <v>202</v>
      </c>
      <c r="E256" s="7" t="s">
        <v>12</v>
      </c>
      <c r="F256" s="7"/>
    </row>
    <row r="257" customHeight="1" spans="1:6">
      <c r="A257" s="7">
        <v>255</v>
      </c>
      <c r="B257" s="8" t="str">
        <f>"唐海云"</f>
        <v>唐海云</v>
      </c>
      <c r="C257" s="8" t="str">
        <f>"652420240603190707124601"</f>
        <v>652420240603190707124601</v>
      </c>
      <c r="D257" s="8">
        <v>202</v>
      </c>
      <c r="E257" s="7" t="s">
        <v>12</v>
      </c>
      <c r="F257" s="7"/>
    </row>
    <row r="258" customHeight="1" spans="1:6">
      <c r="A258" s="7">
        <v>256</v>
      </c>
      <c r="B258" s="8" t="str">
        <f>"郑小娜"</f>
        <v>郑小娜</v>
      </c>
      <c r="C258" s="8" t="str">
        <f>"652420240603191158124622"</f>
        <v>652420240603191158124622</v>
      </c>
      <c r="D258" s="8">
        <v>202</v>
      </c>
      <c r="E258" s="7" t="s">
        <v>12</v>
      </c>
      <c r="F258" s="7"/>
    </row>
    <row r="259" customHeight="1" spans="1:6">
      <c r="A259" s="7">
        <v>257</v>
      </c>
      <c r="B259" s="8" t="str">
        <f>"王淞"</f>
        <v>王淞</v>
      </c>
      <c r="C259" s="8" t="str">
        <f>"652420240603183736124481"</f>
        <v>652420240603183736124481</v>
      </c>
      <c r="D259" s="8">
        <v>202</v>
      </c>
      <c r="E259" s="7" t="s">
        <v>12</v>
      </c>
      <c r="F259" s="7"/>
    </row>
    <row r="260" customHeight="1" spans="1:6">
      <c r="A260" s="7">
        <v>258</v>
      </c>
      <c r="B260" s="8" t="str">
        <f>"李玉芬"</f>
        <v>李玉芬</v>
      </c>
      <c r="C260" s="8" t="str">
        <f>"652420240603182902124436"</f>
        <v>652420240603182902124436</v>
      </c>
      <c r="D260" s="8">
        <v>202</v>
      </c>
      <c r="E260" s="7" t="s">
        <v>12</v>
      </c>
      <c r="F260" s="7"/>
    </row>
    <row r="261" customHeight="1" spans="1:6">
      <c r="A261" s="7">
        <v>259</v>
      </c>
      <c r="B261" s="8" t="str">
        <f>"罗紫珊"</f>
        <v>罗紫珊</v>
      </c>
      <c r="C261" s="8" t="str">
        <f>"652420240603192403124660"</f>
        <v>652420240603192403124660</v>
      </c>
      <c r="D261" s="8">
        <v>202</v>
      </c>
      <c r="E261" s="7" t="s">
        <v>12</v>
      </c>
      <c r="F261" s="7"/>
    </row>
    <row r="262" customHeight="1" spans="1:6">
      <c r="A262" s="7">
        <v>260</v>
      </c>
      <c r="B262" s="8" t="str">
        <f>"王雄"</f>
        <v>王雄</v>
      </c>
      <c r="C262" s="8" t="str">
        <f>"652420240603165432123921"</f>
        <v>652420240603165432123921</v>
      </c>
      <c r="D262" s="8">
        <v>202</v>
      </c>
      <c r="E262" s="7" t="s">
        <v>12</v>
      </c>
      <c r="F262" s="7"/>
    </row>
    <row r="263" customHeight="1" spans="1:6">
      <c r="A263" s="7">
        <v>261</v>
      </c>
      <c r="B263" s="8" t="str">
        <f>"李景岛"</f>
        <v>李景岛</v>
      </c>
      <c r="C263" s="8" t="str">
        <f>"652420240603105027119855"</f>
        <v>652420240603105027119855</v>
      </c>
      <c r="D263" s="8">
        <v>202</v>
      </c>
      <c r="E263" s="7" t="s">
        <v>12</v>
      </c>
      <c r="F263" s="7"/>
    </row>
    <row r="264" customHeight="1" spans="1:6">
      <c r="A264" s="7">
        <v>262</v>
      </c>
      <c r="B264" s="8" t="str">
        <f>"朱桢彤"</f>
        <v>朱桢彤</v>
      </c>
      <c r="C264" s="8" t="str">
        <f>"652420240603191857124637"</f>
        <v>652420240603191857124637</v>
      </c>
      <c r="D264" s="8">
        <v>202</v>
      </c>
      <c r="E264" s="7" t="s">
        <v>12</v>
      </c>
      <c r="F264" s="7"/>
    </row>
    <row r="265" customHeight="1" spans="1:6">
      <c r="A265" s="7">
        <v>263</v>
      </c>
      <c r="B265" s="8" t="str">
        <f>"李贞钰"</f>
        <v>李贞钰</v>
      </c>
      <c r="C265" s="8" t="str">
        <f>"652420240603173615124194"</f>
        <v>652420240603173615124194</v>
      </c>
      <c r="D265" s="8">
        <v>202</v>
      </c>
      <c r="E265" s="7" t="s">
        <v>12</v>
      </c>
      <c r="F265" s="7"/>
    </row>
    <row r="266" customHeight="1" spans="1:6">
      <c r="A266" s="7">
        <v>264</v>
      </c>
      <c r="B266" s="8" t="str">
        <f>"吴钟丹"</f>
        <v>吴钟丹</v>
      </c>
      <c r="C266" s="8" t="str">
        <f>"652420240603193205124683"</f>
        <v>652420240603193205124683</v>
      </c>
      <c r="D266" s="8">
        <v>202</v>
      </c>
      <c r="E266" s="7" t="s">
        <v>12</v>
      </c>
      <c r="F266" s="7"/>
    </row>
    <row r="267" customHeight="1" spans="1:6">
      <c r="A267" s="7">
        <v>265</v>
      </c>
      <c r="B267" s="8" t="str">
        <f>"王川翔"</f>
        <v>王川翔</v>
      </c>
      <c r="C267" s="8" t="str">
        <f>"652420240603202147124882"</f>
        <v>652420240603202147124882</v>
      </c>
      <c r="D267" s="8">
        <v>202</v>
      </c>
      <c r="E267" s="7" t="s">
        <v>12</v>
      </c>
      <c r="F267" s="7"/>
    </row>
    <row r="268" customHeight="1" spans="1:6">
      <c r="A268" s="7">
        <v>266</v>
      </c>
      <c r="B268" s="8" t="str">
        <f>"王丹"</f>
        <v>王丹</v>
      </c>
      <c r="C268" s="8" t="str">
        <f>"652420240603200357124818"</f>
        <v>652420240603200357124818</v>
      </c>
      <c r="D268" s="8">
        <v>202</v>
      </c>
      <c r="E268" s="7" t="s">
        <v>12</v>
      </c>
      <c r="F268" s="7"/>
    </row>
    <row r="269" customHeight="1" spans="1:6">
      <c r="A269" s="7">
        <v>267</v>
      </c>
      <c r="B269" s="8" t="str">
        <f>"徐碧霞"</f>
        <v>徐碧霞</v>
      </c>
      <c r="C269" s="8" t="str">
        <f>"652420240603202437124898"</f>
        <v>652420240603202437124898</v>
      </c>
      <c r="D269" s="8">
        <v>202</v>
      </c>
      <c r="E269" s="7" t="s">
        <v>12</v>
      </c>
      <c r="F269" s="7"/>
    </row>
    <row r="270" customHeight="1" spans="1:6">
      <c r="A270" s="7">
        <v>268</v>
      </c>
      <c r="B270" s="8" t="str">
        <f>"李旺桂"</f>
        <v>李旺桂</v>
      </c>
      <c r="C270" s="8" t="str">
        <f>"652420240603195041124756"</f>
        <v>652420240603195041124756</v>
      </c>
      <c r="D270" s="8">
        <v>202</v>
      </c>
      <c r="E270" s="7" t="s">
        <v>12</v>
      </c>
      <c r="F270" s="7"/>
    </row>
    <row r="271" customHeight="1" spans="1:6">
      <c r="A271" s="7">
        <v>269</v>
      </c>
      <c r="B271" s="8" t="str">
        <f>"黄仁金"</f>
        <v>黄仁金</v>
      </c>
      <c r="C271" s="8" t="str">
        <f>"652420240603202736124913"</f>
        <v>652420240603202736124913</v>
      </c>
      <c r="D271" s="8">
        <v>202</v>
      </c>
      <c r="E271" s="7" t="s">
        <v>12</v>
      </c>
      <c r="F271" s="7"/>
    </row>
    <row r="272" customHeight="1" spans="1:6">
      <c r="A272" s="7">
        <v>270</v>
      </c>
      <c r="B272" s="8" t="str">
        <f>"陈晓帆"</f>
        <v>陈晓帆</v>
      </c>
      <c r="C272" s="8" t="str">
        <f>"652420240603153909122933"</f>
        <v>652420240603153909122933</v>
      </c>
      <c r="D272" s="8">
        <v>202</v>
      </c>
      <c r="E272" s="7" t="s">
        <v>12</v>
      </c>
      <c r="F272" s="7"/>
    </row>
    <row r="273" customHeight="1" spans="1:6">
      <c r="A273" s="7">
        <v>271</v>
      </c>
      <c r="B273" s="8" t="str">
        <f>"何传学"</f>
        <v>何传学</v>
      </c>
      <c r="C273" s="8" t="str">
        <f>"652420240603202433124897"</f>
        <v>652420240603202433124897</v>
      </c>
      <c r="D273" s="8">
        <v>202</v>
      </c>
      <c r="E273" s="7" t="s">
        <v>12</v>
      </c>
      <c r="F273" s="7"/>
    </row>
    <row r="274" customHeight="1" spans="1:6">
      <c r="A274" s="7">
        <v>272</v>
      </c>
      <c r="B274" s="8" t="str">
        <f>"曾维振"</f>
        <v>曾维振</v>
      </c>
      <c r="C274" s="8" t="str">
        <f>"652420240603205305125044"</f>
        <v>652420240603205305125044</v>
      </c>
      <c r="D274" s="8">
        <v>202</v>
      </c>
      <c r="E274" s="7" t="s">
        <v>12</v>
      </c>
      <c r="F274" s="7"/>
    </row>
    <row r="275" customHeight="1" spans="1:6">
      <c r="A275" s="7">
        <v>273</v>
      </c>
      <c r="B275" s="8" t="str">
        <f>"李妹"</f>
        <v>李妹</v>
      </c>
      <c r="C275" s="8" t="str">
        <f>"652420240603211011125125"</f>
        <v>652420240603211011125125</v>
      </c>
      <c r="D275" s="8">
        <v>202</v>
      </c>
      <c r="E275" s="7" t="s">
        <v>12</v>
      </c>
      <c r="F275" s="7"/>
    </row>
    <row r="276" customHeight="1" spans="1:6">
      <c r="A276" s="7">
        <v>274</v>
      </c>
      <c r="B276" s="8" t="str">
        <f>"王贻益"</f>
        <v>王贻益</v>
      </c>
      <c r="C276" s="8" t="str">
        <f>"652420240603212132125182"</f>
        <v>652420240603212132125182</v>
      </c>
      <c r="D276" s="8">
        <v>202</v>
      </c>
      <c r="E276" s="7" t="s">
        <v>12</v>
      </c>
      <c r="F276" s="7"/>
    </row>
    <row r="277" customHeight="1" spans="1:6">
      <c r="A277" s="7">
        <v>275</v>
      </c>
      <c r="B277" s="8" t="str">
        <f>"林芷钰"</f>
        <v>林芷钰</v>
      </c>
      <c r="C277" s="8" t="str">
        <f>"652420240603212758125216"</f>
        <v>652420240603212758125216</v>
      </c>
      <c r="D277" s="8">
        <v>202</v>
      </c>
      <c r="E277" s="7" t="s">
        <v>12</v>
      </c>
      <c r="F277" s="7"/>
    </row>
    <row r="278" customHeight="1" spans="1:6">
      <c r="A278" s="7">
        <v>276</v>
      </c>
      <c r="B278" s="8" t="str">
        <f>"冯金婷"</f>
        <v>冯金婷</v>
      </c>
      <c r="C278" s="8" t="str">
        <f>"652420240603213050125234"</f>
        <v>652420240603213050125234</v>
      </c>
      <c r="D278" s="8">
        <v>202</v>
      </c>
      <c r="E278" s="7" t="s">
        <v>12</v>
      </c>
      <c r="F278" s="7"/>
    </row>
    <row r="279" customHeight="1" spans="1:6">
      <c r="A279" s="7">
        <v>277</v>
      </c>
      <c r="B279" s="8" t="str">
        <f>"陈燕婷"</f>
        <v>陈燕婷</v>
      </c>
      <c r="C279" s="8" t="str">
        <f>"652420240603215347125357"</f>
        <v>652420240603215347125357</v>
      </c>
      <c r="D279" s="8">
        <v>202</v>
      </c>
      <c r="E279" s="7" t="s">
        <v>12</v>
      </c>
      <c r="F279" s="7"/>
    </row>
    <row r="280" customHeight="1" spans="1:6">
      <c r="A280" s="7">
        <v>278</v>
      </c>
      <c r="B280" s="8" t="str">
        <f>"黄文静"</f>
        <v>黄文静</v>
      </c>
      <c r="C280" s="8" t="str">
        <f>"652420240603220845125434"</f>
        <v>652420240603220845125434</v>
      </c>
      <c r="D280" s="8">
        <v>202</v>
      </c>
      <c r="E280" s="7" t="s">
        <v>12</v>
      </c>
      <c r="F280" s="7"/>
    </row>
    <row r="281" customHeight="1" spans="1:6">
      <c r="A281" s="7">
        <v>279</v>
      </c>
      <c r="B281" s="8" t="str">
        <f>"刘春红"</f>
        <v>刘春红</v>
      </c>
      <c r="C281" s="8" t="str">
        <f>"652420240603185706124557"</f>
        <v>652420240603185706124557</v>
      </c>
      <c r="D281" s="8">
        <v>202</v>
      </c>
      <c r="E281" s="7" t="s">
        <v>12</v>
      </c>
      <c r="F281" s="7"/>
    </row>
    <row r="282" customHeight="1" spans="1:6">
      <c r="A282" s="7">
        <v>280</v>
      </c>
      <c r="B282" s="8" t="str">
        <f>"黄越"</f>
        <v>黄越</v>
      </c>
      <c r="C282" s="8" t="str">
        <f>"652420240603222503125504"</f>
        <v>652420240603222503125504</v>
      </c>
      <c r="D282" s="8">
        <v>202</v>
      </c>
      <c r="E282" s="7" t="s">
        <v>12</v>
      </c>
      <c r="F282" s="7"/>
    </row>
    <row r="283" customHeight="1" spans="1:6">
      <c r="A283" s="7">
        <v>281</v>
      </c>
      <c r="B283" s="8" t="str">
        <f>"蔡婉帆"</f>
        <v>蔡婉帆</v>
      </c>
      <c r="C283" s="8" t="str">
        <f>"652420240603223223125543"</f>
        <v>652420240603223223125543</v>
      </c>
      <c r="D283" s="8">
        <v>202</v>
      </c>
      <c r="E283" s="7" t="s">
        <v>12</v>
      </c>
      <c r="F283" s="7"/>
    </row>
    <row r="284" customHeight="1" spans="1:6">
      <c r="A284" s="7">
        <v>282</v>
      </c>
      <c r="B284" s="8" t="str">
        <f>"许芳浩"</f>
        <v>许芳浩</v>
      </c>
      <c r="C284" s="8" t="str">
        <f>"652420240603164756123854"</f>
        <v>652420240603164756123854</v>
      </c>
      <c r="D284" s="8">
        <v>202</v>
      </c>
      <c r="E284" s="7" t="s">
        <v>12</v>
      </c>
      <c r="F284" s="7"/>
    </row>
    <row r="285" customHeight="1" spans="1:6">
      <c r="A285" s="7">
        <v>283</v>
      </c>
      <c r="B285" s="8" t="str">
        <f>"谢世艳"</f>
        <v>谢世艳</v>
      </c>
      <c r="C285" s="8" t="str">
        <f>"652420240603222528125506"</f>
        <v>652420240603222528125506</v>
      </c>
      <c r="D285" s="8">
        <v>202</v>
      </c>
      <c r="E285" s="7" t="s">
        <v>12</v>
      </c>
      <c r="F285" s="7"/>
    </row>
    <row r="286" customHeight="1" spans="1:6">
      <c r="A286" s="7">
        <v>284</v>
      </c>
      <c r="B286" s="8" t="str">
        <f>"钟秀娟"</f>
        <v>钟秀娟</v>
      </c>
      <c r="C286" s="8" t="str">
        <f>"652420240603231255125700"</f>
        <v>652420240603231255125700</v>
      </c>
      <c r="D286" s="8">
        <v>202</v>
      </c>
      <c r="E286" s="7" t="s">
        <v>12</v>
      </c>
      <c r="F286" s="7"/>
    </row>
    <row r="287" customHeight="1" spans="1:6">
      <c r="A287" s="7">
        <v>285</v>
      </c>
      <c r="B287" s="8" t="str">
        <f>"李科翔"</f>
        <v>李科翔</v>
      </c>
      <c r="C287" s="8" t="str">
        <f>"652420240603235407125854"</f>
        <v>652420240603235407125854</v>
      </c>
      <c r="D287" s="8">
        <v>202</v>
      </c>
      <c r="E287" s="7" t="s">
        <v>12</v>
      </c>
      <c r="F287" s="7"/>
    </row>
    <row r="288" customHeight="1" spans="1:6">
      <c r="A288" s="7">
        <v>286</v>
      </c>
      <c r="B288" s="8" t="str">
        <f>"周明泊"</f>
        <v>周明泊</v>
      </c>
      <c r="C288" s="8" t="str">
        <f>"652420240604001450125895"</f>
        <v>652420240604001450125895</v>
      </c>
      <c r="D288" s="8">
        <v>202</v>
      </c>
      <c r="E288" s="7" t="s">
        <v>12</v>
      </c>
      <c r="F288" s="7"/>
    </row>
    <row r="289" customHeight="1" spans="1:6">
      <c r="A289" s="7">
        <v>287</v>
      </c>
      <c r="B289" s="8" t="str">
        <f>"曾霞"</f>
        <v>曾霞</v>
      </c>
      <c r="C289" s="8" t="str">
        <f>"652420240604003602125929"</f>
        <v>652420240604003602125929</v>
      </c>
      <c r="D289" s="8">
        <v>202</v>
      </c>
      <c r="E289" s="7" t="s">
        <v>12</v>
      </c>
      <c r="F289" s="7"/>
    </row>
    <row r="290" customHeight="1" spans="1:6">
      <c r="A290" s="7">
        <v>288</v>
      </c>
      <c r="B290" s="8" t="str">
        <f>"王宝"</f>
        <v>王宝</v>
      </c>
      <c r="C290" s="8" t="str">
        <f>"652420240603235203125850"</f>
        <v>652420240603235203125850</v>
      </c>
      <c r="D290" s="8">
        <v>202</v>
      </c>
      <c r="E290" s="7" t="s">
        <v>12</v>
      </c>
      <c r="F290" s="7"/>
    </row>
    <row r="291" customHeight="1" spans="1:6">
      <c r="A291" s="7">
        <v>289</v>
      </c>
      <c r="B291" s="8" t="str">
        <f>"李奇桑"</f>
        <v>李奇桑</v>
      </c>
      <c r="C291" s="8" t="str">
        <f>"652420240603171514124082"</f>
        <v>652420240603171514124082</v>
      </c>
      <c r="D291" s="8">
        <v>202</v>
      </c>
      <c r="E291" s="7" t="s">
        <v>12</v>
      </c>
      <c r="F291" s="7"/>
    </row>
    <row r="292" customHeight="1" spans="1:6">
      <c r="A292" s="7">
        <v>290</v>
      </c>
      <c r="B292" s="8" t="str">
        <f>"王汉鸿"</f>
        <v>王汉鸿</v>
      </c>
      <c r="C292" s="8" t="str">
        <f>"652420240604082550126146"</f>
        <v>652420240604082550126146</v>
      </c>
      <c r="D292" s="8">
        <v>202</v>
      </c>
      <c r="E292" s="7" t="s">
        <v>12</v>
      </c>
      <c r="F292" s="7"/>
    </row>
    <row r="293" customHeight="1" spans="1:6">
      <c r="A293" s="7">
        <v>291</v>
      </c>
      <c r="B293" s="8" t="str">
        <f>" 黄涛"</f>
        <v> 黄涛</v>
      </c>
      <c r="C293" s="8" t="str">
        <f>"652420240603155502123153"</f>
        <v>652420240603155502123153</v>
      </c>
      <c r="D293" s="8">
        <v>202</v>
      </c>
      <c r="E293" s="7" t="s">
        <v>12</v>
      </c>
      <c r="F293" s="7"/>
    </row>
    <row r="294" customHeight="1" spans="1:6">
      <c r="A294" s="7">
        <v>292</v>
      </c>
      <c r="B294" s="8" t="str">
        <f>"王源"</f>
        <v>王源</v>
      </c>
      <c r="C294" s="8" t="str">
        <f>"652420240604085714126237"</f>
        <v>652420240604085714126237</v>
      </c>
      <c r="D294" s="8">
        <v>202</v>
      </c>
      <c r="E294" s="7" t="s">
        <v>12</v>
      </c>
      <c r="F294" s="7"/>
    </row>
    <row r="295" customHeight="1" spans="1:6">
      <c r="A295" s="7">
        <v>293</v>
      </c>
      <c r="B295" s="8" t="str">
        <f>"蔡静"</f>
        <v>蔡静</v>
      </c>
      <c r="C295" s="8" t="str">
        <f>"652420240604092535126533"</f>
        <v>652420240604092535126533</v>
      </c>
      <c r="D295" s="8">
        <v>202</v>
      </c>
      <c r="E295" s="7" t="s">
        <v>12</v>
      </c>
      <c r="F295" s="7"/>
    </row>
    <row r="296" customHeight="1" spans="1:6">
      <c r="A296" s="7">
        <v>294</v>
      </c>
      <c r="B296" s="8" t="str">
        <f>"赵江山"</f>
        <v>赵江山</v>
      </c>
      <c r="C296" s="8" t="str">
        <f>"652420240604092048126482"</f>
        <v>652420240604092048126482</v>
      </c>
      <c r="D296" s="8">
        <v>202</v>
      </c>
      <c r="E296" s="7" t="s">
        <v>12</v>
      </c>
      <c r="F296" s="7"/>
    </row>
    <row r="297" customHeight="1" spans="1:6">
      <c r="A297" s="7">
        <v>295</v>
      </c>
      <c r="B297" s="8" t="str">
        <f>"冯少艳"</f>
        <v>冯少艳</v>
      </c>
      <c r="C297" s="8" t="str">
        <f>"652420240604093050126593"</f>
        <v>652420240604093050126593</v>
      </c>
      <c r="D297" s="8">
        <v>202</v>
      </c>
      <c r="E297" s="7" t="s">
        <v>12</v>
      </c>
      <c r="F297" s="7"/>
    </row>
    <row r="298" customHeight="1" spans="1:6">
      <c r="A298" s="7">
        <v>296</v>
      </c>
      <c r="B298" s="8" t="str">
        <f>"黄小惠1"</f>
        <v>黄小惠1</v>
      </c>
      <c r="C298" s="8" t="str">
        <f>"652420240604100252126929"</f>
        <v>652420240604100252126929</v>
      </c>
      <c r="D298" s="8">
        <v>202</v>
      </c>
      <c r="E298" s="7" t="s">
        <v>12</v>
      </c>
      <c r="F298" s="7"/>
    </row>
    <row r="299" customHeight="1" spans="1:6">
      <c r="A299" s="7">
        <v>297</v>
      </c>
      <c r="B299" s="8" t="str">
        <f>"李婉静"</f>
        <v>李婉静</v>
      </c>
      <c r="C299" s="8" t="str">
        <f>"652420240604100449126956"</f>
        <v>652420240604100449126956</v>
      </c>
      <c r="D299" s="8">
        <v>202</v>
      </c>
      <c r="E299" s="7" t="s">
        <v>12</v>
      </c>
      <c r="F299" s="7"/>
    </row>
    <row r="300" customHeight="1" spans="1:6">
      <c r="A300" s="7">
        <v>298</v>
      </c>
      <c r="B300" s="8" t="str">
        <f>"郑风香"</f>
        <v>郑风香</v>
      </c>
      <c r="C300" s="8" t="str">
        <f>"652420240604083331126172"</f>
        <v>652420240604083331126172</v>
      </c>
      <c r="D300" s="8">
        <v>202</v>
      </c>
      <c r="E300" s="7" t="s">
        <v>12</v>
      </c>
      <c r="F300" s="7"/>
    </row>
    <row r="301" customHeight="1" spans="1:6">
      <c r="A301" s="7">
        <v>299</v>
      </c>
      <c r="B301" s="8" t="str">
        <f>"王娇"</f>
        <v>王娇</v>
      </c>
      <c r="C301" s="8" t="str">
        <f>"652420240604102141127138"</f>
        <v>652420240604102141127138</v>
      </c>
      <c r="D301" s="8">
        <v>202</v>
      </c>
      <c r="E301" s="7" t="s">
        <v>12</v>
      </c>
      <c r="F301" s="7"/>
    </row>
    <row r="302" customHeight="1" spans="1:6">
      <c r="A302" s="7">
        <v>300</v>
      </c>
      <c r="B302" s="8" t="str">
        <f>"黄慧萍"</f>
        <v>黄慧萍</v>
      </c>
      <c r="C302" s="8" t="str">
        <f>"652420240603175912124311"</f>
        <v>652420240603175912124311</v>
      </c>
      <c r="D302" s="8">
        <v>202</v>
      </c>
      <c r="E302" s="7" t="s">
        <v>12</v>
      </c>
      <c r="F302" s="7"/>
    </row>
    <row r="303" customHeight="1" spans="1:6">
      <c r="A303" s="7">
        <v>301</v>
      </c>
      <c r="B303" s="8" t="str">
        <f>"黄创申"</f>
        <v>黄创申</v>
      </c>
      <c r="C303" s="8" t="str">
        <f>"652420240604095649126861"</f>
        <v>652420240604095649126861</v>
      </c>
      <c r="D303" s="8">
        <v>202</v>
      </c>
      <c r="E303" s="7" t="s">
        <v>12</v>
      </c>
      <c r="F303" s="7"/>
    </row>
    <row r="304" customHeight="1" spans="1:6">
      <c r="A304" s="7">
        <v>302</v>
      </c>
      <c r="B304" s="8" t="str">
        <f>"曾燕"</f>
        <v>曾燕</v>
      </c>
      <c r="C304" s="8" t="str">
        <f>"652420240603110437120044"</f>
        <v>652420240603110437120044</v>
      </c>
      <c r="D304" s="8">
        <v>202</v>
      </c>
      <c r="E304" s="7" t="s">
        <v>12</v>
      </c>
      <c r="F304" s="7"/>
    </row>
    <row r="305" customHeight="1" spans="1:6">
      <c r="A305" s="7">
        <v>303</v>
      </c>
      <c r="B305" s="8" t="str">
        <f>"吴清雅"</f>
        <v>吴清雅</v>
      </c>
      <c r="C305" s="8" t="str">
        <f>"652420240604104413127370"</f>
        <v>652420240604104413127370</v>
      </c>
      <c r="D305" s="8">
        <v>202</v>
      </c>
      <c r="E305" s="7" t="s">
        <v>12</v>
      </c>
      <c r="F305" s="7"/>
    </row>
    <row r="306" customHeight="1" spans="1:6">
      <c r="A306" s="7">
        <v>304</v>
      </c>
      <c r="B306" s="8" t="str">
        <f>"姜统文"</f>
        <v>姜统文</v>
      </c>
      <c r="C306" s="8" t="str">
        <f>"652420240604104609127397"</f>
        <v>652420240604104609127397</v>
      </c>
      <c r="D306" s="8">
        <v>202</v>
      </c>
      <c r="E306" s="7" t="s">
        <v>12</v>
      </c>
      <c r="F306" s="7"/>
    </row>
    <row r="307" customHeight="1" spans="1:6">
      <c r="A307" s="7">
        <v>305</v>
      </c>
      <c r="B307" s="8" t="str">
        <f>"王大导"</f>
        <v>王大导</v>
      </c>
      <c r="C307" s="8" t="str">
        <f>"652420240603101024119195"</f>
        <v>652420240603101024119195</v>
      </c>
      <c r="D307" s="8">
        <v>202</v>
      </c>
      <c r="E307" s="7" t="s">
        <v>12</v>
      </c>
      <c r="F307" s="7"/>
    </row>
    <row r="308" customHeight="1" spans="1:6">
      <c r="A308" s="7">
        <v>306</v>
      </c>
      <c r="B308" s="8" t="str">
        <f>"王庆望"</f>
        <v>王庆望</v>
      </c>
      <c r="C308" s="8" t="str">
        <f>"652420240604110755127615"</f>
        <v>652420240604110755127615</v>
      </c>
      <c r="D308" s="8">
        <v>202</v>
      </c>
      <c r="E308" s="7" t="s">
        <v>12</v>
      </c>
      <c r="F308" s="7"/>
    </row>
    <row r="309" customHeight="1" spans="1:6">
      <c r="A309" s="7">
        <v>307</v>
      </c>
      <c r="B309" s="8" t="str">
        <f>"陆显何"</f>
        <v>陆显何</v>
      </c>
      <c r="C309" s="8" t="str">
        <f>"652420240604093438126630"</f>
        <v>652420240604093438126630</v>
      </c>
      <c r="D309" s="8">
        <v>202</v>
      </c>
      <c r="E309" s="7" t="s">
        <v>12</v>
      </c>
      <c r="F309" s="7"/>
    </row>
    <row r="310" customHeight="1" spans="1:6">
      <c r="A310" s="7">
        <v>308</v>
      </c>
      <c r="B310" s="8" t="str">
        <f>"王杏"</f>
        <v>王杏</v>
      </c>
      <c r="C310" s="8" t="str">
        <f>"652420240604112224127755"</f>
        <v>652420240604112224127755</v>
      </c>
      <c r="D310" s="8">
        <v>202</v>
      </c>
      <c r="E310" s="7" t="s">
        <v>12</v>
      </c>
      <c r="F310" s="7"/>
    </row>
    <row r="311" customHeight="1" spans="1:6">
      <c r="A311" s="7">
        <v>309</v>
      </c>
      <c r="B311" s="8" t="str">
        <f>"谢文雅"</f>
        <v>谢文雅</v>
      </c>
      <c r="C311" s="8" t="str">
        <f>"652420240604112716127794"</f>
        <v>652420240604112716127794</v>
      </c>
      <c r="D311" s="8">
        <v>202</v>
      </c>
      <c r="E311" s="7" t="s">
        <v>12</v>
      </c>
      <c r="F311" s="7"/>
    </row>
    <row r="312" customHeight="1" spans="1:6">
      <c r="A312" s="7">
        <v>310</v>
      </c>
      <c r="B312" s="8" t="str">
        <f>"温昌铭"</f>
        <v>温昌铭</v>
      </c>
      <c r="C312" s="8" t="str">
        <f>"652420240604072356126051"</f>
        <v>652420240604072356126051</v>
      </c>
      <c r="D312" s="8">
        <v>202</v>
      </c>
      <c r="E312" s="7" t="s">
        <v>12</v>
      </c>
      <c r="F312" s="7"/>
    </row>
    <row r="313" customHeight="1" spans="1:6">
      <c r="A313" s="7">
        <v>311</v>
      </c>
      <c r="B313" s="8" t="str">
        <f>"秦瑞邈"</f>
        <v>秦瑞邈</v>
      </c>
      <c r="C313" s="8" t="str">
        <f>"652420240604112156127750"</f>
        <v>652420240604112156127750</v>
      </c>
      <c r="D313" s="8">
        <v>202</v>
      </c>
      <c r="E313" s="7" t="s">
        <v>12</v>
      </c>
      <c r="F313" s="7"/>
    </row>
    <row r="314" customHeight="1" spans="1:6">
      <c r="A314" s="7">
        <v>312</v>
      </c>
      <c r="B314" s="8" t="str">
        <f>"张婉婷"</f>
        <v>张婉婷</v>
      </c>
      <c r="C314" s="8" t="str">
        <f>"652420240604112452127768"</f>
        <v>652420240604112452127768</v>
      </c>
      <c r="D314" s="8">
        <v>202</v>
      </c>
      <c r="E314" s="7" t="s">
        <v>12</v>
      </c>
      <c r="F314" s="7"/>
    </row>
    <row r="315" customHeight="1" spans="1:6">
      <c r="A315" s="7">
        <v>313</v>
      </c>
      <c r="B315" s="8" t="str">
        <f>"冯露"</f>
        <v>冯露</v>
      </c>
      <c r="C315" s="8" t="str">
        <f>"652420240604120159128069"</f>
        <v>652420240604120159128069</v>
      </c>
      <c r="D315" s="8">
        <v>202</v>
      </c>
      <c r="E315" s="7" t="s">
        <v>12</v>
      </c>
      <c r="F315" s="7"/>
    </row>
    <row r="316" customHeight="1" spans="1:6">
      <c r="A316" s="7">
        <v>314</v>
      </c>
      <c r="B316" s="8" t="str">
        <f>"王小岚"</f>
        <v>王小岚</v>
      </c>
      <c r="C316" s="8" t="str">
        <f>"652420240604121605128157"</f>
        <v>652420240604121605128157</v>
      </c>
      <c r="D316" s="8">
        <v>202</v>
      </c>
      <c r="E316" s="7" t="s">
        <v>12</v>
      </c>
      <c r="F316" s="7"/>
    </row>
    <row r="317" customHeight="1" spans="1:6">
      <c r="A317" s="7">
        <v>315</v>
      </c>
      <c r="B317" s="8" t="str">
        <f>"王君"</f>
        <v>王君</v>
      </c>
      <c r="C317" s="8" t="str">
        <f>"652420240604130038128482"</f>
        <v>652420240604130038128482</v>
      </c>
      <c r="D317" s="8">
        <v>202</v>
      </c>
      <c r="E317" s="7" t="s">
        <v>12</v>
      </c>
      <c r="F317" s="7"/>
    </row>
    <row r="318" customHeight="1" spans="1:6">
      <c r="A318" s="7">
        <v>316</v>
      </c>
      <c r="B318" s="8" t="str">
        <f>"李冰"</f>
        <v>李冰</v>
      </c>
      <c r="C318" s="8" t="str">
        <f>"652420240604130521128516"</f>
        <v>652420240604130521128516</v>
      </c>
      <c r="D318" s="8">
        <v>202</v>
      </c>
      <c r="E318" s="7" t="s">
        <v>12</v>
      </c>
      <c r="F318" s="7"/>
    </row>
    <row r="319" customHeight="1" spans="1:6">
      <c r="A319" s="7">
        <v>317</v>
      </c>
      <c r="B319" s="8" t="str">
        <f>"邱名太"</f>
        <v>邱名太</v>
      </c>
      <c r="C319" s="8" t="str">
        <f>"652420240604122250128207"</f>
        <v>652420240604122250128207</v>
      </c>
      <c r="D319" s="8">
        <v>202</v>
      </c>
      <c r="E319" s="7" t="s">
        <v>12</v>
      </c>
      <c r="F319" s="7"/>
    </row>
    <row r="320" customHeight="1" spans="1:6">
      <c r="A320" s="7">
        <v>318</v>
      </c>
      <c r="B320" s="8" t="str">
        <f>"黄泽龙"</f>
        <v>黄泽龙</v>
      </c>
      <c r="C320" s="8" t="str">
        <f>"652420240604145304129165"</f>
        <v>652420240604145304129165</v>
      </c>
      <c r="D320" s="8">
        <v>202</v>
      </c>
      <c r="E320" s="7" t="s">
        <v>12</v>
      </c>
      <c r="F320" s="7"/>
    </row>
    <row r="321" customHeight="1" spans="1:6">
      <c r="A321" s="7">
        <v>319</v>
      </c>
      <c r="B321" s="8" t="str">
        <f>"郑国望"</f>
        <v>郑国望</v>
      </c>
      <c r="C321" s="8" t="str">
        <f>"652420240604150038129233"</f>
        <v>652420240604150038129233</v>
      </c>
      <c r="D321" s="8">
        <v>202</v>
      </c>
      <c r="E321" s="7" t="s">
        <v>12</v>
      </c>
      <c r="F321" s="7"/>
    </row>
    <row r="322" customHeight="1" spans="1:6">
      <c r="A322" s="7">
        <v>320</v>
      </c>
      <c r="B322" s="8" t="str">
        <f>"李先"</f>
        <v>李先</v>
      </c>
      <c r="C322" s="8" t="str">
        <f>"652420240603230618125682"</f>
        <v>652420240603230618125682</v>
      </c>
      <c r="D322" s="8">
        <v>202</v>
      </c>
      <c r="E322" s="7" t="s">
        <v>12</v>
      </c>
      <c r="F322" s="7"/>
    </row>
    <row r="323" customHeight="1" spans="1:6">
      <c r="A323" s="7">
        <v>321</v>
      </c>
      <c r="B323" s="8" t="str">
        <f>"徐华经"</f>
        <v>徐华经</v>
      </c>
      <c r="C323" s="8" t="str">
        <f>"652420240604142536128965"</f>
        <v>652420240604142536128965</v>
      </c>
      <c r="D323" s="8">
        <v>202</v>
      </c>
      <c r="E323" s="7" t="s">
        <v>12</v>
      </c>
      <c r="F323" s="7"/>
    </row>
    <row r="324" customHeight="1" spans="1:6">
      <c r="A324" s="7">
        <v>322</v>
      </c>
      <c r="B324" s="8" t="str">
        <f>"姜虹"</f>
        <v>姜虹</v>
      </c>
      <c r="C324" s="8" t="str">
        <f>"652420240604153424129566"</f>
        <v>652420240604153424129566</v>
      </c>
      <c r="D324" s="8">
        <v>202</v>
      </c>
      <c r="E324" s="7" t="s">
        <v>12</v>
      </c>
      <c r="F324" s="7"/>
    </row>
    <row r="325" customHeight="1" spans="1:6">
      <c r="A325" s="7">
        <v>323</v>
      </c>
      <c r="B325" s="8" t="str">
        <f>"符永文"</f>
        <v>符永文</v>
      </c>
      <c r="C325" s="8" t="str">
        <f>"652420240604152404129452"</f>
        <v>652420240604152404129452</v>
      </c>
      <c r="D325" s="8">
        <v>202</v>
      </c>
      <c r="E325" s="7" t="s">
        <v>12</v>
      </c>
      <c r="F325" s="7"/>
    </row>
    <row r="326" customHeight="1" spans="1:6">
      <c r="A326" s="7">
        <v>324</v>
      </c>
      <c r="B326" s="8" t="str">
        <f>"符明深"</f>
        <v>符明深</v>
      </c>
      <c r="C326" s="8" t="str">
        <f>"652420240604154201129650"</f>
        <v>652420240604154201129650</v>
      </c>
      <c r="D326" s="8">
        <v>202</v>
      </c>
      <c r="E326" s="7" t="s">
        <v>12</v>
      </c>
      <c r="F326" s="7"/>
    </row>
    <row r="327" customHeight="1" spans="1:6">
      <c r="A327" s="7">
        <v>325</v>
      </c>
      <c r="B327" s="8" t="str">
        <f>"蔡仁鹏"</f>
        <v>蔡仁鹏</v>
      </c>
      <c r="C327" s="8" t="str">
        <f>"652420240604162249130064"</f>
        <v>652420240604162249130064</v>
      </c>
      <c r="D327" s="8">
        <v>202</v>
      </c>
      <c r="E327" s="7" t="s">
        <v>12</v>
      </c>
      <c r="F327" s="7"/>
    </row>
    <row r="328" customHeight="1" spans="1:6">
      <c r="A328" s="7">
        <v>326</v>
      </c>
      <c r="B328" s="8" t="str">
        <f>"李彬"</f>
        <v>李彬</v>
      </c>
      <c r="C328" s="8" t="str">
        <f>"652420240604154751129709"</f>
        <v>652420240604154751129709</v>
      </c>
      <c r="D328" s="8">
        <v>202</v>
      </c>
      <c r="E328" s="7" t="s">
        <v>12</v>
      </c>
      <c r="F328" s="7"/>
    </row>
    <row r="329" customHeight="1" spans="1:6">
      <c r="A329" s="7">
        <v>327</v>
      </c>
      <c r="B329" s="8" t="str">
        <f>"曾定雨"</f>
        <v>曾定雨</v>
      </c>
      <c r="C329" s="8" t="str">
        <f>"652420240603180514124336"</f>
        <v>652420240603180514124336</v>
      </c>
      <c r="D329" s="8">
        <v>202</v>
      </c>
      <c r="E329" s="7" t="s">
        <v>12</v>
      </c>
      <c r="F329" s="7"/>
    </row>
    <row r="330" customHeight="1" spans="1:6">
      <c r="A330" s="7">
        <v>328</v>
      </c>
      <c r="B330" s="8" t="str">
        <f>"陈铃"</f>
        <v>陈铃</v>
      </c>
      <c r="C330" s="8" t="str">
        <f>"652420240604174108130585"</f>
        <v>652420240604174108130585</v>
      </c>
      <c r="D330" s="8">
        <v>202</v>
      </c>
      <c r="E330" s="7" t="s">
        <v>12</v>
      </c>
      <c r="F330" s="7"/>
    </row>
    <row r="331" customHeight="1" spans="1:6">
      <c r="A331" s="7">
        <v>329</v>
      </c>
      <c r="B331" s="8" t="str">
        <f>"黄诺霖"</f>
        <v>黄诺霖</v>
      </c>
      <c r="C331" s="8" t="str">
        <f>"652420240604125646128455"</f>
        <v>652420240604125646128455</v>
      </c>
      <c r="D331" s="8">
        <v>202</v>
      </c>
      <c r="E331" s="7" t="s">
        <v>12</v>
      </c>
      <c r="F331" s="7"/>
    </row>
    <row r="332" customHeight="1" spans="1:6">
      <c r="A332" s="7">
        <v>330</v>
      </c>
      <c r="B332" s="8" t="str">
        <f>"黄宇昕"</f>
        <v>黄宇昕</v>
      </c>
      <c r="C332" s="8" t="str">
        <f>"652420240604181757130754"</f>
        <v>652420240604181757130754</v>
      </c>
      <c r="D332" s="8">
        <v>202</v>
      </c>
      <c r="E332" s="7" t="s">
        <v>12</v>
      </c>
      <c r="F332" s="7"/>
    </row>
    <row r="333" customHeight="1" spans="1:6">
      <c r="A333" s="7">
        <v>331</v>
      </c>
      <c r="B333" s="8" t="str">
        <f>"莫薪莹"</f>
        <v>莫薪莹</v>
      </c>
      <c r="C333" s="8" t="str">
        <f>"652420240604181115130719"</f>
        <v>652420240604181115130719</v>
      </c>
      <c r="D333" s="8">
        <v>202</v>
      </c>
      <c r="E333" s="7" t="s">
        <v>12</v>
      </c>
      <c r="F333" s="7"/>
    </row>
    <row r="334" customHeight="1" spans="1:6">
      <c r="A334" s="7">
        <v>332</v>
      </c>
      <c r="B334" s="8" t="str">
        <f>"王佛源"</f>
        <v>王佛源</v>
      </c>
      <c r="C334" s="8" t="str">
        <f>"652420240603195715124787"</f>
        <v>652420240603195715124787</v>
      </c>
      <c r="D334" s="8">
        <v>202</v>
      </c>
      <c r="E334" s="7" t="s">
        <v>12</v>
      </c>
      <c r="F334" s="7"/>
    </row>
    <row r="335" customHeight="1" spans="1:6">
      <c r="A335" s="7">
        <v>333</v>
      </c>
      <c r="B335" s="8" t="str">
        <f>"黄泽武"</f>
        <v>黄泽武</v>
      </c>
      <c r="C335" s="8" t="str">
        <f>"652420240604182757130804"</f>
        <v>652420240604182757130804</v>
      </c>
      <c r="D335" s="8">
        <v>202</v>
      </c>
      <c r="E335" s="7" t="s">
        <v>12</v>
      </c>
      <c r="F335" s="7"/>
    </row>
    <row r="336" customHeight="1" spans="1:6">
      <c r="A336" s="7">
        <v>334</v>
      </c>
      <c r="B336" s="8" t="str">
        <f>"王录萃"</f>
        <v>王录萃</v>
      </c>
      <c r="C336" s="8" t="str">
        <f>"652420240604184347130892"</f>
        <v>652420240604184347130892</v>
      </c>
      <c r="D336" s="8">
        <v>202</v>
      </c>
      <c r="E336" s="7" t="s">
        <v>12</v>
      </c>
      <c r="F336" s="7"/>
    </row>
    <row r="337" customHeight="1" spans="1:6">
      <c r="A337" s="7">
        <v>335</v>
      </c>
      <c r="B337" s="8" t="str">
        <f>"黄玉娴"</f>
        <v>黄玉娴</v>
      </c>
      <c r="C337" s="8" t="str">
        <f>"652420240604105750127515"</f>
        <v>652420240604105750127515</v>
      </c>
      <c r="D337" s="8">
        <v>202</v>
      </c>
      <c r="E337" s="7" t="s">
        <v>12</v>
      </c>
      <c r="F337" s="7"/>
    </row>
    <row r="338" customHeight="1" spans="1:6">
      <c r="A338" s="7">
        <v>336</v>
      </c>
      <c r="B338" s="8" t="str">
        <f>"王群"</f>
        <v>王群</v>
      </c>
      <c r="C338" s="8" t="str">
        <f>"652420240604191837131066"</f>
        <v>652420240604191837131066</v>
      </c>
      <c r="D338" s="8">
        <v>202</v>
      </c>
      <c r="E338" s="7" t="s">
        <v>12</v>
      </c>
      <c r="F338" s="7"/>
    </row>
    <row r="339" customHeight="1" spans="1:6">
      <c r="A339" s="7">
        <v>337</v>
      </c>
      <c r="B339" s="8" t="str">
        <f>"蔡琳"</f>
        <v>蔡琳</v>
      </c>
      <c r="C339" s="8" t="str">
        <f>"652420240604192124131084"</f>
        <v>652420240604192124131084</v>
      </c>
      <c r="D339" s="8">
        <v>202</v>
      </c>
      <c r="E339" s="7" t="s">
        <v>12</v>
      </c>
      <c r="F339" s="7"/>
    </row>
    <row r="340" customHeight="1" spans="1:6">
      <c r="A340" s="7">
        <v>338</v>
      </c>
      <c r="B340" s="8" t="str">
        <f>"李文晶"</f>
        <v>李文晶</v>
      </c>
      <c r="C340" s="8" t="str">
        <f>"652420240604194332131200"</f>
        <v>652420240604194332131200</v>
      </c>
      <c r="D340" s="8">
        <v>202</v>
      </c>
      <c r="E340" s="7" t="s">
        <v>12</v>
      </c>
      <c r="F340" s="7"/>
    </row>
    <row r="341" customHeight="1" spans="1:6">
      <c r="A341" s="7">
        <v>339</v>
      </c>
      <c r="B341" s="8" t="str">
        <f>"岑芳兰"</f>
        <v>岑芳兰</v>
      </c>
      <c r="C341" s="8" t="str">
        <f>"652420240603152036122678"</f>
        <v>652420240603152036122678</v>
      </c>
      <c r="D341" s="8">
        <v>202</v>
      </c>
      <c r="E341" s="7" t="s">
        <v>12</v>
      </c>
      <c r="F341" s="7"/>
    </row>
    <row r="342" customHeight="1" spans="1:6">
      <c r="A342" s="7">
        <v>340</v>
      </c>
      <c r="B342" s="8" t="str">
        <f>"符厚华"</f>
        <v>符厚华</v>
      </c>
      <c r="C342" s="8" t="str">
        <f>"652420240604193416131142"</f>
        <v>652420240604193416131142</v>
      </c>
      <c r="D342" s="8">
        <v>202</v>
      </c>
      <c r="E342" s="7" t="s">
        <v>12</v>
      </c>
      <c r="F342" s="7"/>
    </row>
    <row r="343" customHeight="1" spans="1:6">
      <c r="A343" s="7">
        <v>341</v>
      </c>
      <c r="B343" s="8" t="str">
        <f>"王泰"</f>
        <v>王泰</v>
      </c>
      <c r="C343" s="8" t="str">
        <f>"652420240604202400131431"</f>
        <v>652420240604202400131431</v>
      </c>
      <c r="D343" s="8">
        <v>202</v>
      </c>
      <c r="E343" s="7" t="s">
        <v>12</v>
      </c>
      <c r="F343" s="7"/>
    </row>
    <row r="344" customHeight="1" spans="1:6">
      <c r="A344" s="7">
        <v>342</v>
      </c>
      <c r="B344" s="8" t="str">
        <f>"王珩"</f>
        <v>王珩</v>
      </c>
      <c r="C344" s="8" t="str">
        <f>"652420240604204640131561"</f>
        <v>652420240604204640131561</v>
      </c>
      <c r="D344" s="8">
        <v>202</v>
      </c>
      <c r="E344" s="7" t="s">
        <v>12</v>
      </c>
      <c r="F344" s="7"/>
    </row>
    <row r="345" customHeight="1" spans="1:6">
      <c r="A345" s="7">
        <v>343</v>
      </c>
      <c r="B345" s="8" t="str">
        <f>"符尉"</f>
        <v>符尉</v>
      </c>
      <c r="C345" s="8" t="str">
        <f>"652420240604210342131659"</f>
        <v>652420240604210342131659</v>
      </c>
      <c r="D345" s="8">
        <v>202</v>
      </c>
      <c r="E345" s="7" t="s">
        <v>12</v>
      </c>
      <c r="F345" s="7"/>
    </row>
    <row r="346" customHeight="1" spans="1:6">
      <c r="A346" s="7">
        <v>344</v>
      </c>
      <c r="B346" s="8" t="str">
        <f>"王才丰"</f>
        <v>王才丰</v>
      </c>
      <c r="C346" s="8" t="str">
        <f>"652420240604212109131773"</f>
        <v>652420240604212109131773</v>
      </c>
      <c r="D346" s="8">
        <v>202</v>
      </c>
      <c r="E346" s="7" t="s">
        <v>12</v>
      </c>
      <c r="F346" s="7"/>
    </row>
    <row r="347" customHeight="1" spans="1:6">
      <c r="A347" s="7">
        <v>345</v>
      </c>
      <c r="B347" s="8" t="str">
        <f>"蔡惠珊"</f>
        <v>蔡惠珊</v>
      </c>
      <c r="C347" s="8" t="str">
        <f>"652420240604155855129839"</f>
        <v>652420240604155855129839</v>
      </c>
      <c r="D347" s="8">
        <v>202</v>
      </c>
      <c r="E347" s="7" t="s">
        <v>12</v>
      </c>
      <c r="F347" s="7"/>
    </row>
    <row r="348" customHeight="1" spans="1:6">
      <c r="A348" s="7">
        <v>346</v>
      </c>
      <c r="B348" s="8" t="str">
        <f>"陈日昱"</f>
        <v>陈日昱</v>
      </c>
      <c r="C348" s="8" t="str">
        <f>"652420240604210025131636"</f>
        <v>652420240604210025131636</v>
      </c>
      <c r="D348" s="8">
        <v>202</v>
      </c>
      <c r="E348" s="7" t="s">
        <v>12</v>
      </c>
      <c r="F348" s="7"/>
    </row>
    <row r="349" customHeight="1" spans="1:6">
      <c r="A349" s="7">
        <v>347</v>
      </c>
      <c r="B349" s="8" t="str">
        <f>"李靖"</f>
        <v>李靖</v>
      </c>
      <c r="C349" s="8" t="str">
        <f>"652420240603101932119335"</f>
        <v>652420240603101932119335</v>
      </c>
      <c r="D349" s="8">
        <v>202</v>
      </c>
      <c r="E349" s="7" t="s">
        <v>12</v>
      </c>
      <c r="F349" s="7"/>
    </row>
    <row r="350" customHeight="1" spans="1:6">
      <c r="A350" s="7">
        <v>348</v>
      </c>
      <c r="B350" s="8" t="str">
        <f>"潘淑彬"</f>
        <v>潘淑彬</v>
      </c>
      <c r="C350" s="8" t="str">
        <f>"652420240603204136124981"</f>
        <v>652420240603204136124981</v>
      </c>
      <c r="D350" s="8">
        <v>202</v>
      </c>
      <c r="E350" s="7" t="s">
        <v>12</v>
      </c>
      <c r="F350" s="7"/>
    </row>
    <row r="351" customHeight="1" spans="1:6">
      <c r="A351" s="7">
        <v>349</v>
      </c>
      <c r="B351" s="8" t="str">
        <f>"徐月宙"</f>
        <v>徐月宙</v>
      </c>
      <c r="C351" s="8" t="str">
        <f>"652420240604230713132374"</f>
        <v>652420240604230713132374</v>
      </c>
      <c r="D351" s="8">
        <v>202</v>
      </c>
      <c r="E351" s="7" t="s">
        <v>12</v>
      </c>
      <c r="F351" s="7"/>
    </row>
    <row r="352" customHeight="1" spans="1:6">
      <c r="A352" s="7">
        <v>350</v>
      </c>
      <c r="B352" s="8" t="str">
        <f>"王雨婷"</f>
        <v>王雨婷</v>
      </c>
      <c r="C352" s="8" t="str">
        <f>"652420240604233130132447"</f>
        <v>652420240604233130132447</v>
      </c>
      <c r="D352" s="8">
        <v>202</v>
      </c>
      <c r="E352" s="7" t="s">
        <v>12</v>
      </c>
      <c r="F352" s="7"/>
    </row>
    <row r="353" customHeight="1" spans="1:6">
      <c r="A353" s="7">
        <v>351</v>
      </c>
      <c r="B353" s="8" t="str">
        <f>"劳婷婷"</f>
        <v>劳婷婷</v>
      </c>
      <c r="C353" s="8" t="str">
        <f>"652420240604223524132219"</f>
        <v>652420240604223524132219</v>
      </c>
      <c r="D353" s="8">
        <v>202</v>
      </c>
      <c r="E353" s="7" t="s">
        <v>12</v>
      </c>
      <c r="F353" s="7"/>
    </row>
    <row r="354" customHeight="1" spans="1:6">
      <c r="A354" s="7">
        <v>352</v>
      </c>
      <c r="B354" s="8" t="str">
        <f>"符芳秀"</f>
        <v>符芳秀</v>
      </c>
      <c r="C354" s="8" t="str">
        <f>"652420240603175315124278"</f>
        <v>652420240603175315124278</v>
      </c>
      <c r="D354" s="8">
        <v>202</v>
      </c>
      <c r="E354" s="7" t="s">
        <v>12</v>
      </c>
      <c r="F354" s="7"/>
    </row>
    <row r="355" customHeight="1" spans="1:6">
      <c r="A355" s="7">
        <v>353</v>
      </c>
      <c r="B355" s="8" t="str">
        <f>"王小丽"</f>
        <v>王小丽</v>
      </c>
      <c r="C355" s="8" t="str">
        <f>"652420240605011411132620"</f>
        <v>652420240605011411132620</v>
      </c>
      <c r="D355" s="8">
        <v>202</v>
      </c>
      <c r="E355" s="7" t="s">
        <v>12</v>
      </c>
      <c r="F355" s="7"/>
    </row>
    <row r="356" customHeight="1" spans="1:6">
      <c r="A356" s="7">
        <v>354</v>
      </c>
      <c r="B356" s="8" t="str">
        <f>"王文倩"</f>
        <v>王文倩</v>
      </c>
      <c r="C356" s="8" t="str">
        <f>"652420240605084803132826"</f>
        <v>652420240605084803132826</v>
      </c>
      <c r="D356" s="8">
        <v>202</v>
      </c>
      <c r="E356" s="7" t="s">
        <v>12</v>
      </c>
      <c r="F356" s="7"/>
    </row>
    <row r="357" customHeight="1" spans="1:6">
      <c r="A357" s="7">
        <v>355</v>
      </c>
      <c r="B357" s="8" t="str">
        <f>"曾月婵"</f>
        <v>曾月婵</v>
      </c>
      <c r="C357" s="8" t="str">
        <f>"652420240604151858129406"</f>
        <v>652420240604151858129406</v>
      </c>
      <c r="D357" s="8">
        <v>202</v>
      </c>
      <c r="E357" s="7" t="s">
        <v>12</v>
      </c>
      <c r="F357" s="7"/>
    </row>
    <row r="358" customHeight="1" spans="1:6">
      <c r="A358" s="7">
        <v>356</v>
      </c>
      <c r="B358" s="8" t="str">
        <f>"林涛晓"</f>
        <v>林涛晓</v>
      </c>
      <c r="C358" s="8" t="str">
        <f>"652420240605084305132809"</f>
        <v>652420240605084305132809</v>
      </c>
      <c r="D358" s="8">
        <v>202</v>
      </c>
      <c r="E358" s="7" t="s">
        <v>12</v>
      </c>
      <c r="F358" s="7"/>
    </row>
    <row r="359" customHeight="1" spans="1:6">
      <c r="A359" s="7">
        <v>357</v>
      </c>
      <c r="B359" s="8" t="str">
        <f>"杨忠"</f>
        <v>杨忠</v>
      </c>
      <c r="C359" s="8" t="str">
        <f>"652420240605094233133210"</f>
        <v>652420240605094233133210</v>
      </c>
      <c r="D359" s="8">
        <v>202</v>
      </c>
      <c r="E359" s="7" t="s">
        <v>12</v>
      </c>
      <c r="F359" s="7"/>
    </row>
    <row r="360" customHeight="1" spans="1:6">
      <c r="A360" s="7">
        <v>358</v>
      </c>
      <c r="B360" s="8" t="str">
        <f>"吴丽花"</f>
        <v>吴丽花</v>
      </c>
      <c r="C360" s="8" t="str">
        <f>"652420240605095455133299"</f>
        <v>652420240605095455133299</v>
      </c>
      <c r="D360" s="8">
        <v>202</v>
      </c>
      <c r="E360" s="7" t="s">
        <v>12</v>
      </c>
      <c r="F360" s="7"/>
    </row>
    <row r="361" customHeight="1" spans="1:6">
      <c r="A361" s="7">
        <v>359</v>
      </c>
      <c r="B361" s="8" t="str">
        <f>"朱声泽"</f>
        <v>朱声泽</v>
      </c>
      <c r="C361" s="8" t="str">
        <f>"652420240605104531133643"</f>
        <v>652420240605104531133643</v>
      </c>
      <c r="D361" s="8">
        <v>202</v>
      </c>
      <c r="E361" s="7" t="s">
        <v>12</v>
      </c>
      <c r="F361" s="7"/>
    </row>
    <row r="362" customHeight="1" spans="1:6">
      <c r="A362" s="7">
        <v>360</v>
      </c>
      <c r="B362" s="8" t="str">
        <f>"徐艺华"</f>
        <v>徐艺华</v>
      </c>
      <c r="C362" s="8" t="str">
        <f>"652420240605103739133576"</f>
        <v>652420240605103739133576</v>
      </c>
      <c r="D362" s="8">
        <v>202</v>
      </c>
      <c r="E362" s="7" t="s">
        <v>12</v>
      </c>
      <c r="F362" s="7"/>
    </row>
    <row r="363" customHeight="1" spans="1:6">
      <c r="A363" s="7">
        <v>361</v>
      </c>
      <c r="B363" s="8" t="str">
        <f>"梁叶"</f>
        <v>梁叶</v>
      </c>
      <c r="C363" s="8" t="str">
        <f>"652420240605104418133631"</f>
        <v>652420240605104418133631</v>
      </c>
      <c r="D363" s="8">
        <v>202</v>
      </c>
      <c r="E363" s="7" t="s">
        <v>12</v>
      </c>
      <c r="F363" s="7"/>
    </row>
    <row r="364" customHeight="1" spans="1:6">
      <c r="A364" s="7">
        <v>362</v>
      </c>
      <c r="B364" s="8" t="str">
        <f>"王应钦"</f>
        <v>王应钦</v>
      </c>
      <c r="C364" s="8" t="str">
        <f>"652420240605110258134770"</f>
        <v>652420240605110258134770</v>
      </c>
      <c r="D364" s="8">
        <v>202</v>
      </c>
      <c r="E364" s="7" t="s">
        <v>12</v>
      </c>
      <c r="F364" s="7"/>
    </row>
    <row r="365" customHeight="1" spans="1:6">
      <c r="A365" s="7">
        <v>363</v>
      </c>
      <c r="B365" s="8" t="str">
        <f>"黄谋鹏"</f>
        <v>黄谋鹏</v>
      </c>
      <c r="C365" s="8" t="str">
        <f>"652420240603154654123048"</f>
        <v>652420240603154654123048</v>
      </c>
      <c r="D365" s="8">
        <v>202</v>
      </c>
      <c r="E365" s="7" t="s">
        <v>12</v>
      </c>
      <c r="F365" s="7"/>
    </row>
    <row r="366" customHeight="1" spans="1:6">
      <c r="A366" s="7">
        <v>364</v>
      </c>
      <c r="B366" s="8" t="str">
        <f>"林道桑"</f>
        <v>林道桑</v>
      </c>
      <c r="C366" s="8" t="str">
        <f>"652420240605113237135081"</f>
        <v>652420240605113237135081</v>
      </c>
      <c r="D366" s="8">
        <v>202</v>
      </c>
      <c r="E366" s="7" t="s">
        <v>12</v>
      </c>
      <c r="F366" s="7"/>
    </row>
    <row r="367" customHeight="1" spans="1:6">
      <c r="A367" s="7">
        <v>365</v>
      </c>
      <c r="B367" s="8" t="str">
        <f>"王云"</f>
        <v>王云</v>
      </c>
      <c r="C367" s="8" t="str">
        <f>"652420240605113903135112"</f>
        <v>652420240605113903135112</v>
      </c>
      <c r="D367" s="8">
        <v>202</v>
      </c>
      <c r="E367" s="7" t="s">
        <v>12</v>
      </c>
      <c r="F367" s="7"/>
    </row>
    <row r="368" customHeight="1" spans="1:6">
      <c r="A368" s="7">
        <v>366</v>
      </c>
      <c r="B368" s="8" t="str">
        <f>"蔡亲凡"</f>
        <v>蔡亲凡</v>
      </c>
      <c r="C368" s="8" t="str">
        <f>"652420240605100351133363"</f>
        <v>652420240605100351133363</v>
      </c>
      <c r="D368" s="8">
        <v>202</v>
      </c>
      <c r="E368" s="7" t="s">
        <v>12</v>
      </c>
      <c r="F368" s="7"/>
    </row>
    <row r="369" customHeight="1" spans="1:6">
      <c r="A369" s="7">
        <v>367</v>
      </c>
      <c r="B369" s="8" t="str">
        <f>"廖小坚"</f>
        <v>廖小坚</v>
      </c>
      <c r="C369" s="8" t="str">
        <f>"652420240604213923131891"</f>
        <v>652420240604213923131891</v>
      </c>
      <c r="D369" s="8">
        <v>202</v>
      </c>
      <c r="E369" s="7" t="s">
        <v>12</v>
      </c>
      <c r="F369" s="7"/>
    </row>
    <row r="370" customHeight="1" spans="1:6">
      <c r="A370" s="7">
        <v>368</v>
      </c>
      <c r="B370" s="8" t="str">
        <f>"赖小浪"</f>
        <v>赖小浪</v>
      </c>
      <c r="C370" s="8" t="str">
        <f>"652420240605152313139368"</f>
        <v>652420240605152313139368</v>
      </c>
      <c r="D370" s="8">
        <v>202</v>
      </c>
      <c r="E370" s="7" t="s">
        <v>12</v>
      </c>
      <c r="F370" s="7"/>
    </row>
    <row r="371" customHeight="1" spans="1:6">
      <c r="A371" s="7">
        <v>369</v>
      </c>
      <c r="B371" s="8" t="str">
        <f>"黄堂"</f>
        <v>黄堂</v>
      </c>
      <c r="C371" s="8" t="str">
        <f>"652420240603224616125609"</f>
        <v>652420240603224616125609</v>
      </c>
      <c r="D371" s="8">
        <v>202</v>
      </c>
      <c r="E371" s="7" t="s">
        <v>12</v>
      </c>
      <c r="F371" s="7"/>
    </row>
    <row r="372" customHeight="1" spans="1:6">
      <c r="A372" s="7">
        <v>370</v>
      </c>
      <c r="B372" s="8" t="str">
        <f>"刘德广"</f>
        <v>刘德广</v>
      </c>
      <c r="C372" s="8" t="str">
        <f>"652420240605110317134774"</f>
        <v>652420240605110317134774</v>
      </c>
      <c r="D372" s="8">
        <v>202</v>
      </c>
      <c r="E372" s="7" t="s">
        <v>12</v>
      </c>
      <c r="F372" s="7"/>
    </row>
    <row r="373" customHeight="1" spans="1:6">
      <c r="A373" s="7">
        <v>371</v>
      </c>
      <c r="B373" s="8" t="str">
        <f>"朱武青"</f>
        <v>朱武青</v>
      </c>
      <c r="C373" s="8" t="str">
        <f>"652420240603163205123662"</f>
        <v>652420240603163205123662</v>
      </c>
      <c r="D373" s="8">
        <v>202</v>
      </c>
      <c r="E373" s="7" t="s">
        <v>12</v>
      </c>
      <c r="F373" s="7"/>
    </row>
    <row r="374" customHeight="1" spans="1:6">
      <c r="A374" s="7">
        <v>372</v>
      </c>
      <c r="B374" s="8" t="str">
        <f>"王沐歆"</f>
        <v>王沐歆</v>
      </c>
      <c r="C374" s="8" t="str">
        <f>"652420240603114144120472"</f>
        <v>652420240603114144120472</v>
      </c>
      <c r="D374" s="8">
        <v>202</v>
      </c>
      <c r="E374" s="7" t="s">
        <v>12</v>
      </c>
      <c r="F374" s="7"/>
    </row>
    <row r="375" customHeight="1" spans="1:6">
      <c r="A375" s="7">
        <v>373</v>
      </c>
      <c r="B375" s="8" t="str">
        <f>"蓝玉凤"</f>
        <v>蓝玉凤</v>
      </c>
      <c r="C375" s="8" t="str">
        <f>"652420240605165416139875"</f>
        <v>652420240605165416139875</v>
      </c>
      <c r="D375" s="8">
        <v>202</v>
      </c>
      <c r="E375" s="7" t="s">
        <v>12</v>
      </c>
      <c r="F375" s="7"/>
    </row>
    <row r="376" customHeight="1" spans="1:6">
      <c r="A376" s="7">
        <v>374</v>
      </c>
      <c r="B376" s="8" t="str">
        <f>"王照琳"</f>
        <v>王照琳</v>
      </c>
      <c r="C376" s="8" t="str">
        <f>"652420240605181908140227"</f>
        <v>652420240605181908140227</v>
      </c>
      <c r="D376" s="8">
        <v>202</v>
      </c>
      <c r="E376" s="7" t="s">
        <v>12</v>
      </c>
      <c r="F376" s="7"/>
    </row>
    <row r="377" customHeight="1" spans="1:6">
      <c r="A377" s="7">
        <v>375</v>
      </c>
      <c r="B377" s="8" t="str">
        <f>"王雪晶"</f>
        <v>王雪晶</v>
      </c>
      <c r="C377" s="8" t="str">
        <f>"652420240605144144138023"</f>
        <v>652420240605144144138023</v>
      </c>
      <c r="D377" s="8">
        <v>202</v>
      </c>
      <c r="E377" s="7" t="s">
        <v>12</v>
      </c>
      <c r="F377" s="7"/>
    </row>
    <row r="378" customHeight="1" spans="1:6">
      <c r="A378" s="7">
        <v>376</v>
      </c>
      <c r="B378" s="8" t="str">
        <f>"王乙斐"</f>
        <v>王乙斐</v>
      </c>
      <c r="C378" s="8" t="str">
        <f>"652420240605185646140345"</f>
        <v>652420240605185646140345</v>
      </c>
      <c r="D378" s="8">
        <v>202</v>
      </c>
      <c r="E378" s="7" t="s">
        <v>12</v>
      </c>
      <c r="F378" s="7"/>
    </row>
    <row r="379" customHeight="1" spans="1:6">
      <c r="A379" s="7">
        <v>377</v>
      </c>
      <c r="B379" s="8" t="str">
        <f>"张永健"</f>
        <v>张永健</v>
      </c>
      <c r="C379" s="8" t="str">
        <f>"652420240605183641140271"</f>
        <v>652420240605183641140271</v>
      </c>
      <c r="D379" s="8">
        <v>202</v>
      </c>
      <c r="E379" s="7" t="s">
        <v>12</v>
      </c>
      <c r="F379" s="7"/>
    </row>
    <row r="380" customHeight="1" spans="1:6">
      <c r="A380" s="7">
        <v>378</v>
      </c>
      <c r="B380" s="8" t="str">
        <f>"李孟"</f>
        <v>李孟</v>
      </c>
      <c r="C380" s="8" t="str">
        <f>"652420240605192411140437"</f>
        <v>652420240605192411140437</v>
      </c>
      <c r="D380" s="8">
        <v>202</v>
      </c>
      <c r="E380" s="7" t="s">
        <v>12</v>
      </c>
      <c r="F380" s="7"/>
    </row>
    <row r="381" customHeight="1" spans="1:6">
      <c r="A381" s="7">
        <v>379</v>
      </c>
      <c r="B381" s="8" t="str">
        <f>"林海秋"</f>
        <v>林海秋</v>
      </c>
      <c r="C381" s="8" t="str">
        <f>"652420240605200223140587"</f>
        <v>652420240605200223140587</v>
      </c>
      <c r="D381" s="8">
        <v>202</v>
      </c>
      <c r="E381" s="7" t="s">
        <v>12</v>
      </c>
      <c r="F381" s="7"/>
    </row>
    <row r="382" customHeight="1" spans="1:6">
      <c r="A382" s="7">
        <v>380</v>
      </c>
      <c r="B382" s="8" t="str">
        <f>"张欣昱"</f>
        <v>张欣昱</v>
      </c>
      <c r="C382" s="8" t="str">
        <f>"652420240605210204140814"</f>
        <v>652420240605210204140814</v>
      </c>
      <c r="D382" s="8">
        <v>202</v>
      </c>
      <c r="E382" s="7" t="s">
        <v>12</v>
      </c>
      <c r="F382" s="7"/>
    </row>
    <row r="383" customHeight="1" spans="1:6">
      <c r="A383" s="7">
        <v>381</v>
      </c>
      <c r="B383" s="8" t="str">
        <f>"黄影"</f>
        <v>黄影</v>
      </c>
      <c r="C383" s="8" t="str">
        <f>"652420240605220348141114"</f>
        <v>652420240605220348141114</v>
      </c>
      <c r="D383" s="8">
        <v>202</v>
      </c>
      <c r="E383" s="7" t="s">
        <v>12</v>
      </c>
      <c r="F383" s="7"/>
    </row>
    <row r="384" customHeight="1" spans="1:6">
      <c r="A384" s="7">
        <v>382</v>
      </c>
      <c r="B384" s="8" t="str">
        <f>"王钦"</f>
        <v>王钦</v>
      </c>
      <c r="C384" s="8" t="str">
        <f>"652420240605220040141096"</f>
        <v>652420240605220040141096</v>
      </c>
      <c r="D384" s="8">
        <v>202</v>
      </c>
      <c r="E384" s="7" t="s">
        <v>12</v>
      </c>
      <c r="F384" s="7"/>
    </row>
    <row r="385" customHeight="1" spans="1:6">
      <c r="A385" s="7">
        <v>383</v>
      </c>
      <c r="B385" s="8" t="str">
        <f>"王恩标"</f>
        <v>王恩标</v>
      </c>
      <c r="C385" s="8" t="str">
        <f>"652420240605214456141026"</f>
        <v>652420240605214456141026</v>
      </c>
      <c r="D385" s="8">
        <v>202</v>
      </c>
      <c r="E385" s="7" t="s">
        <v>12</v>
      </c>
      <c r="F385" s="7"/>
    </row>
    <row r="386" customHeight="1" spans="1:6">
      <c r="A386" s="7">
        <v>384</v>
      </c>
      <c r="B386" s="8" t="str">
        <f>"王美琳"</f>
        <v>王美琳</v>
      </c>
      <c r="C386" s="8" t="str">
        <f>"652420240603154216122979"</f>
        <v>652420240603154216122979</v>
      </c>
      <c r="D386" s="8">
        <v>202</v>
      </c>
      <c r="E386" s="7" t="s">
        <v>12</v>
      </c>
      <c r="F386" s="7"/>
    </row>
    <row r="387" customHeight="1" spans="1:6">
      <c r="A387" s="7">
        <v>385</v>
      </c>
      <c r="B387" s="8" t="str">
        <f>"姜金雨"</f>
        <v>姜金雨</v>
      </c>
      <c r="C387" s="8" t="str">
        <f>"652420240604222613132171"</f>
        <v>652420240604222613132171</v>
      </c>
      <c r="D387" s="8">
        <v>202</v>
      </c>
      <c r="E387" s="7" t="s">
        <v>12</v>
      </c>
      <c r="F387" s="7"/>
    </row>
    <row r="388" customHeight="1" spans="1:6">
      <c r="A388" s="7">
        <v>386</v>
      </c>
      <c r="B388" s="8" t="str">
        <f>"马亮"</f>
        <v>马亮</v>
      </c>
      <c r="C388" s="8" t="str">
        <f>"652420240606001941141492"</f>
        <v>652420240606001941141492</v>
      </c>
      <c r="D388" s="8">
        <v>202</v>
      </c>
      <c r="E388" s="7" t="s">
        <v>12</v>
      </c>
      <c r="F388" s="7"/>
    </row>
    <row r="389" customHeight="1" spans="1:6">
      <c r="A389" s="7">
        <v>387</v>
      </c>
      <c r="B389" s="8" t="str">
        <f>"王莉婵"</f>
        <v>王莉婵</v>
      </c>
      <c r="C389" s="8" t="str">
        <f>"652420240606011455141546"</f>
        <v>652420240606011455141546</v>
      </c>
      <c r="D389" s="8">
        <v>202</v>
      </c>
      <c r="E389" s="7" t="s">
        <v>12</v>
      </c>
      <c r="F389" s="7"/>
    </row>
    <row r="390" customHeight="1" spans="1:6">
      <c r="A390" s="7">
        <v>388</v>
      </c>
      <c r="B390" s="8" t="str">
        <f>"李芍慧"</f>
        <v>李芍慧</v>
      </c>
      <c r="C390" s="8" t="str">
        <f>"652420240606025955141576"</f>
        <v>652420240606025955141576</v>
      </c>
      <c r="D390" s="8">
        <v>202</v>
      </c>
      <c r="E390" s="7" t="s">
        <v>12</v>
      </c>
      <c r="F390" s="7"/>
    </row>
    <row r="391" customHeight="1" spans="1:6">
      <c r="A391" s="7">
        <v>389</v>
      </c>
      <c r="B391" s="8" t="str">
        <f>"廖海燕"</f>
        <v>廖海燕</v>
      </c>
      <c r="C391" s="8" t="str">
        <f>"652420240605210242140821"</f>
        <v>652420240605210242140821</v>
      </c>
      <c r="D391" s="8">
        <v>202</v>
      </c>
      <c r="E391" s="7" t="s">
        <v>12</v>
      </c>
      <c r="F391" s="7"/>
    </row>
    <row r="392" customHeight="1" spans="1:6">
      <c r="A392" s="7">
        <v>390</v>
      </c>
      <c r="B392" s="8" t="str">
        <f>"黄强"</f>
        <v>黄强</v>
      </c>
      <c r="C392" s="8" t="str">
        <f>"652420240606091153141796"</f>
        <v>652420240606091153141796</v>
      </c>
      <c r="D392" s="8">
        <v>202</v>
      </c>
      <c r="E392" s="7" t="s">
        <v>12</v>
      </c>
      <c r="F392" s="7"/>
    </row>
    <row r="393" customHeight="1" spans="1:6">
      <c r="A393" s="7">
        <v>391</v>
      </c>
      <c r="B393" s="8" t="str">
        <f>"林柳君"</f>
        <v>林柳君</v>
      </c>
      <c r="C393" s="8" t="str">
        <f>"652420240603124728121114"</f>
        <v>652420240603124728121114</v>
      </c>
      <c r="D393" s="8">
        <v>202</v>
      </c>
      <c r="E393" s="7" t="s">
        <v>12</v>
      </c>
      <c r="F393" s="7"/>
    </row>
    <row r="394" customHeight="1" spans="1:6">
      <c r="A394" s="7">
        <v>392</v>
      </c>
      <c r="B394" s="8" t="str">
        <f>"邱垂慧"</f>
        <v>邱垂慧</v>
      </c>
      <c r="C394" s="8" t="str">
        <f>"652420240606094421141931"</f>
        <v>652420240606094421141931</v>
      </c>
      <c r="D394" s="8">
        <v>202</v>
      </c>
      <c r="E394" s="7" t="s">
        <v>12</v>
      </c>
      <c r="F394" s="7"/>
    </row>
    <row r="395" customHeight="1" spans="1:6">
      <c r="A395" s="7">
        <v>393</v>
      </c>
      <c r="B395" s="8" t="str">
        <f>"王泽"</f>
        <v>王泽</v>
      </c>
      <c r="C395" s="8" t="str">
        <f>"652420240606094155141919"</f>
        <v>652420240606094155141919</v>
      </c>
      <c r="D395" s="8">
        <v>202</v>
      </c>
      <c r="E395" s="7" t="s">
        <v>12</v>
      </c>
      <c r="F395" s="7"/>
    </row>
    <row r="396" customHeight="1" spans="1:6">
      <c r="A396" s="7">
        <v>394</v>
      </c>
      <c r="B396" s="8" t="str">
        <f>"吴娴"</f>
        <v>吴娴</v>
      </c>
      <c r="C396" s="8" t="str">
        <f>"652420240606101447142068"</f>
        <v>652420240606101447142068</v>
      </c>
      <c r="D396" s="8">
        <v>202</v>
      </c>
      <c r="E396" s="7" t="s">
        <v>12</v>
      </c>
      <c r="F396" s="7"/>
    </row>
    <row r="397" customHeight="1" spans="1:6">
      <c r="A397" s="7">
        <v>395</v>
      </c>
      <c r="B397" s="8" t="str">
        <f>"冯修浩"</f>
        <v>冯修浩</v>
      </c>
      <c r="C397" s="8" t="str">
        <f>"652420240606082117141657"</f>
        <v>652420240606082117141657</v>
      </c>
      <c r="D397" s="8">
        <v>202</v>
      </c>
      <c r="E397" s="7" t="s">
        <v>12</v>
      </c>
      <c r="F397" s="7"/>
    </row>
    <row r="398" customHeight="1" spans="1:6">
      <c r="A398" s="7">
        <v>396</v>
      </c>
      <c r="B398" s="8" t="str">
        <f>"祁智鹏"</f>
        <v>祁智鹏</v>
      </c>
      <c r="C398" s="8" t="str">
        <f>"652420240605155307139537"</f>
        <v>652420240605155307139537</v>
      </c>
      <c r="D398" s="8">
        <v>202</v>
      </c>
      <c r="E398" s="7" t="s">
        <v>12</v>
      </c>
      <c r="F398" s="7"/>
    </row>
    <row r="399" customHeight="1" spans="1:6">
      <c r="A399" s="7">
        <v>397</v>
      </c>
      <c r="B399" s="8" t="str">
        <f>"刘文"</f>
        <v>刘文</v>
      </c>
      <c r="C399" s="8" t="str">
        <f>"652420240606122106142607"</f>
        <v>652420240606122106142607</v>
      </c>
      <c r="D399" s="8">
        <v>202</v>
      </c>
      <c r="E399" s="7" t="s">
        <v>12</v>
      </c>
      <c r="F399" s="7"/>
    </row>
    <row r="400" customHeight="1" spans="1:6">
      <c r="A400" s="7">
        <v>398</v>
      </c>
      <c r="B400" s="8" t="str">
        <f>"王世钦"</f>
        <v>王世钦</v>
      </c>
      <c r="C400" s="8" t="str">
        <f>"652420240604123931128340"</f>
        <v>652420240604123931128340</v>
      </c>
      <c r="D400" s="8">
        <v>202</v>
      </c>
      <c r="E400" s="7" t="s">
        <v>12</v>
      </c>
      <c r="F400" s="7"/>
    </row>
    <row r="401" customHeight="1" spans="1:6">
      <c r="A401" s="7">
        <v>399</v>
      </c>
      <c r="B401" s="8" t="str">
        <f>"王鸿飞"</f>
        <v>王鸿飞</v>
      </c>
      <c r="C401" s="8" t="str">
        <f>"652420240605164143139813"</f>
        <v>652420240605164143139813</v>
      </c>
      <c r="D401" s="8">
        <v>202</v>
      </c>
      <c r="E401" s="7" t="s">
        <v>12</v>
      </c>
      <c r="F401" s="7"/>
    </row>
    <row r="402" customHeight="1" spans="1:6">
      <c r="A402" s="7">
        <v>400</v>
      </c>
      <c r="B402" s="8" t="str">
        <f>"谢鼎杰"</f>
        <v>谢鼎杰</v>
      </c>
      <c r="C402" s="8" t="str">
        <f>"652420240606135311142930"</f>
        <v>652420240606135311142930</v>
      </c>
      <c r="D402" s="8">
        <v>202</v>
      </c>
      <c r="E402" s="7" t="s">
        <v>12</v>
      </c>
      <c r="F402" s="7"/>
    </row>
    <row r="403" customHeight="1" spans="1:6">
      <c r="A403" s="7">
        <v>401</v>
      </c>
      <c r="B403" s="8" t="str">
        <f>"王世鑫"</f>
        <v>王世鑫</v>
      </c>
      <c r="C403" s="8" t="str">
        <f>"652420240606150539143193"</f>
        <v>652420240606150539143193</v>
      </c>
      <c r="D403" s="8">
        <v>202</v>
      </c>
      <c r="E403" s="7" t="s">
        <v>12</v>
      </c>
      <c r="F403" s="7"/>
    </row>
    <row r="404" customHeight="1" spans="1:6">
      <c r="A404" s="7">
        <v>402</v>
      </c>
      <c r="B404" s="8" t="str">
        <f>"吴淑香"</f>
        <v>吴淑香</v>
      </c>
      <c r="C404" s="8" t="str">
        <f>"652420240606152919143302"</f>
        <v>652420240606152919143302</v>
      </c>
      <c r="D404" s="8">
        <v>202</v>
      </c>
      <c r="E404" s="7" t="s">
        <v>12</v>
      </c>
      <c r="F404" s="7"/>
    </row>
    <row r="405" customHeight="1" spans="1:6">
      <c r="A405" s="7">
        <v>403</v>
      </c>
      <c r="B405" s="8" t="str">
        <f>"张智森"</f>
        <v>张智森</v>
      </c>
      <c r="C405" s="8" t="str">
        <f>"652420240606153736143343"</f>
        <v>652420240606153736143343</v>
      </c>
      <c r="D405" s="8">
        <v>202</v>
      </c>
      <c r="E405" s="7" t="s">
        <v>12</v>
      </c>
      <c r="F405" s="7"/>
    </row>
    <row r="406" customHeight="1" spans="1:6">
      <c r="A406" s="7">
        <v>404</v>
      </c>
      <c r="B406" s="8" t="str">
        <f>"李世开"</f>
        <v>李世开</v>
      </c>
      <c r="C406" s="8" t="str">
        <f>"652420240606151713143246"</f>
        <v>652420240606151713143246</v>
      </c>
      <c r="D406" s="8">
        <v>202</v>
      </c>
      <c r="E406" s="7" t="s">
        <v>12</v>
      </c>
      <c r="F406" s="7"/>
    </row>
    <row r="407" customHeight="1" spans="1:6">
      <c r="A407" s="7">
        <v>405</v>
      </c>
      <c r="B407" s="8" t="str">
        <f>"陈颖"</f>
        <v>陈颖</v>
      </c>
      <c r="C407" s="8" t="str">
        <f>"652420240606164235143663"</f>
        <v>652420240606164235143663</v>
      </c>
      <c r="D407" s="8">
        <v>202</v>
      </c>
      <c r="E407" s="7" t="s">
        <v>12</v>
      </c>
      <c r="F407" s="7"/>
    </row>
    <row r="408" customHeight="1" spans="1:6">
      <c r="A408" s="7">
        <v>406</v>
      </c>
      <c r="B408" s="8" t="str">
        <f>"陈焕超"</f>
        <v>陈焕超</v>
      </c>
      <c r="C408" s="8" t="str">
        <f>"652420240603154022122953"</f>
        <v>652420240603154022122953</v>
      </c>
      <c r="D408" s="8">
        <v>202</v>
      </c>
      <c r="E408" s="7" t="s">
        <v>12</v>
      </c>
      <c r="F408" s="7"/>
    </row>
    <row r="409" customHeight="1" spans="1:6">
      <c r="A409" s="7">
        <v>407</v>
      </c>
      <c r="B409" s="8" t="str">
        <f>"王宏环"</f>
        <v>王宏环</v>
      </c>
      <c r="C409" s="8" t="str">
        <f>"652420240605122021136315"</f>
        <v>652420240605122021136315</v>
      </c>
      <c r="D409" s="8">
        <v>202</v>
      </c>
      <c r="E409" s="7" t="s">
        <v>12</v>
      </c>
      <c r="F409" s="7"/>
    </row>
    <row r="410" customHeight="1" spans="1:6">
      <c r="A410" s="7">
        <v>408</v>
      </c>
      <c r="B410" s="8" t="str">
        <f>"陈明阳"</f>
        <v>陈明阳</v>
      </c>
      <c r="C410" s="8" t="str">
        <f>"652420240606084832141715"</f>
        <v>652420240606084832141715</v>
      </c>
      <c r="D410" s="8">
        <v>202</v>
      </c>
      <c r="E410" s="7" t="s">
        <v>12</v>
      </c>
      <c r="F410" s="7"/>
    </row>
    <row r="411" customHeight="1" spans="1:6">
      <c r="A411" s="7">
        <v>409</v>
      </c>
      <c r="B411" s="8" t="str">
        <f>"王诗蔓"</f>
        <v>王诗蔓</v>
      </c>
      <c r="C411" s="8" t="str">
        <f>"652420240606165128143697"</f>
        <v>652420240606165128143697</v>
      </c>
      <c r="D411" s="8">
        <v>202</v>
      </c>
      <c r="E411" s="7" t="s">
        <v>12</v>
      </c>
      <c r="F411" s="7"/>
    </row>
    <row r="412" customHeight="1" spans="1:6">
      <c r="A412" s="7">
        <v>410</v>
      </c>
      <c r="B412" s="8" t="str">
        <f>"王川梅"</f>
        <v>王川梅</v>
      </c>
      <c r="C412" s="8" t="str">
        <f>"652420240606202027144317"</f>
        <v>652420240606202027144317</v>
      </c>
      <c r="D412" s="8">
        <v>202</v>
      </c>
      <c r="E412" s="7" t="s">
        <v>12</v>
      </c>
      <c r="F412" s="7"/>
    </row>
    <row r="413" customHeight="1" spans="1:6">
      <c r="A413" s="7">
        <v>411</v>
      </c>
      <c r="B413" s="8" t="str">
        <f>"符式喜"</f>
        <v>符式喜</v>
      </c>
      <c r="C413" s="8" t="str">
        <f>"652420240606201956144312"</f>
        <v>652420240606201956144312</v>
      </c>
      <c r="D413" s="8">
        <v>202</v>
      </c>
      <c r="E413" s="7" t="s">
        <v>12</v>
      </c>
      <c r="F413" s="7"/>
    </row>
    <row r="414" customHeight="1" spans="1:6">
      <c r="A414" s="7">
        <v>412</v>
      </c>
      <c r="B414" s="8" t="str">
        <f>"李小双"</f>
        <v>李小双</v>
      </c>
      <c r="C414" s="8" t="str">
        <f>"652420240606202015144315"</f>
        <v>652420240606202015144315</v>
      </c>
      <c r="D414" s="8">
        <v>202</v>
      </c>
      <c r="E414" s="7" t="s">
        <v>12</v>
      </c>
      <c r="F414" s="7"/>
    </row>
    <row r="415" customHeight="1" spans="1:6">
      <c r="A415" s="7">
        <v>413</v>
      </c>
      <c r="B415" s="8" t="str">
        <f>"蔡兴鹏"</f>
        <v>蔡兴鹏</v>
      </c>
      <c r="C415" s="8" t="str">
        <f>"652420240606202511144339"</f>
        <v>652420240606202511144339</v>
      </c>
      <c r="D415" s="8">
        <v>202</v>
      </c>
      <c r="E415" s="7" t="s">
        <v>12</v>
      </c>
      <c r="F415" s="7"/>
    </row>
    <row r="416" customHeight="1" spans="1:6">
      <c r="A416" s="7">
        <v>414</v>
      </c>
      <c r="B416" s="8" t="str">
        <f>"彭恩翔"</f>
        <v>彭恩翔</v>
      </c>
      <c r="C416" s="8" t="str">
        <f>"652420240606203801144397"</f>
        <v>652420240606203801144397</v>
      </c>
      <c r="D416" s="8">
        <v>202</v>
      </c>
      <c r="E416" s="7" t="s">
        <v>12</v>
      </c>
      <c r="F416" s="7"/>
    </row>
    <row r="417" customHeight="1" spans="1:6">
      <c r="A417" s="7">
        <v>415</v>
      </c>
      <c r="B417" s="8" t="str">
        <f>"颜光钰"</f>
        <v>颜光钰</v>
      </c>
      <c r="C417" s="8" t="str">
        <f>"652420240606211513144558"</f>
        <v>652420240606211513144558</v>
      </c>
      <c r="D417" s="8">
        <v>202</v>
      </c>
      <c r="E417" s="7" t="s">
        <v>12</v>
      </c>
      <c r="F417" s="7"/>
    </row>
    <row r="418" customHeight="1" spans="1:6">
      <c r="A418" s="7">
        <v>416</v>
      </c>
      <c r="B418" s="8" t="str">
        <f>"王蔚"</f>
        <v>王蔚</v>
      </c>
      <c r="C418" s="8" t="str">
        <f>"652420240606212236144586"</f>
        <v>652420240606212236144586</v>
      </c>
      <c r="D418" s="8">
        <v>202</v>
      </c>
      <c r="E418" s="7" t="s">
        <v>12</v>
      </c>
      <c r="F418" s="7"/>
    </row>
    <row r="419" customHeight="1" spans="1:6">
      <c r="A419" s="7">
        <v>417</v>
      </c>
      <c r="B419" s="8" t="str">
        <f>"李达程"</f>
        <v>李达程</v>
      </c>
      <c r="C419" s="8" t="str">
        <f>"652420240605162040139696"</f>
        <v>652420240605162040139696</v>
      </c>
      <c r="D419" s="8">
        <v>202</v>
      </c>
      <c r="E419" s="7" t="s">
        <v>12</v>
      </c>
      <c r="F419" s="7"/>
    </row>
    <row r="420" customHeight="1" spans="1:6">
      <c r="A420" s="7">
        <v>418</v>
      </c>
      <c r="B420" s="8" t="str">
        <f>"王咸颜"</f>
        <v>王咸颜</v>
      </c>
      <c r="C420" s="8" t="str">
        <f>"652420240606214913144713"</f>
        <v>652420240606214913144713</v>
      </c>
      <c r="D420" s="8">
        <v>202</v>
      </c>
      <c r="E420" s="7" t="s">
        <v>12</v>
      </c>
      <c r="F420" s="7"/>
    </row>
    <row r="421" customHeight="1" spans="1:6">
      <c r="A421" s="7">
        <v>419</v>
      </c>
      <c r="B421" s="8" t="str">
        <f>"汪峰琳"</f>
        <v>汪峰琳</v>
      </c>
      <c r="C421" s="8" t="str">
        <f>"652420240607000641145189"</f>
        <v>652420240607000641145189</v>
      </c>
      <c r="D421" s="8">
        <v>202</v>
      </c>
      <c r="E421" s="7" t="s">
        <v>12</v>
      </c>
      <c r="F421" s="7"/>
    </row>
    <row r="422" customHeight="1" spans="1:6">
      <c r="A422" s="7">
        <v>420</v>
      </c>
      <c r="B422" s="8" t="str">
        <f>"刘慕颖"</f>
        <v>刘慕颖</v>
      </c>
      <c r="C422" s="8" t="str">
        <f>"652420240607000344145186"</f>
        <v>652420240607000344145186</v>
      </c>
      <c r="D422" s="8">
        <v>202</v>
      </c>
      <c r="E422" s="7" t="s">
        <v>12</v>
      </c>
      <c r="F422" s="7"/>
    </row>
    <row r="423" customHeight="1" spans="1:6">
      <c r="A423" s="7">
        <v>421</v>
      </c>
      <c r="B423" s="8" t="str">
        <f>"刘德俊"</f>
        <v>刘德俊</v>
      </c>
      <c r="C423" s="8" t="str">
        <f>"652420240605164430139823"</f>
        <v>652420240605164430139823</v>
      </c>
      <c r="D423" s="8">
        <v>202</v>
      </c>
      <c r="E423" s="7" t="s">
        <v>12</v>
      </c>
      <c r="F423" s="7"/>
    </row>
    <row r="424" customHeight="1" spans="1:6">
      <c r="A424" s="7">
        <v>422</v>
      </c>
      <c r="B424" s="8" t="str">
        <f>"苏丽萍"</f>
        <v>苏丽萍</v>
      </c>
      <c r="C424" s="8" t="str">
        <f>"652420240607083216145372"</f>
        <v>652420240607083216145372</v>
      </c>
      <c r="D424" s="8">
        <v>202</v>
      </c>
      <c r="E424" s="7" t="s">
        <v>12</v>
      </c>
      <c r="F424" s="7"/>
    </row>
    <row r="425" customHeight="1" spans="1:6">
      <c r="A425" s="7">
        <v>423</v>
      </c>
      <c r="B425" s="8" t="str">
        <f>"刘全"</f>
        <v>刘全</v>
      </c>
      <c r="C425" s="8" t="str">
        <f>"652420240606213428144643"</f>
        <v>652420240606213428144643</v>
      </c>
      <c r="D425" s="8">
        <v>202</v>
      </c>
      <c r="E425" s="7" t="s">
        <v>12</v>
      </c>
      <c r="F425" s="7"/>
    </row>
    <row r="426" customHeight="1" spans="1:6">
      <c r="A426" s="7">
        <v>424</v>
      </c>
      <c r="B426" s="8" t="str">
        <f>"冯小华"</f>
        <v>冯小华</v>
      </c>
      <c r="C426" s="8" t="str">
        <f>"652420240607092139145546"</f>
        <v>652420240607092139145546</v>
      </c>
      <c r="D426" s="8">
        <v>202</v>
      </c>
      <c r="E426" s="7" t="s">
        <v>12</v>
      </c>
      <c r="F426" s="7"/>
    </row>
    <row r="427" customHeight="1" spans="1:6">
      <c r="A427" s="7">
        <v>425</v>
      </c>
      <c r="B427" s="8" t="str">
        <f>" 陈元懋"</f>
        <v> 陈元懋</v>
      </c>
      <c r="C427" s="8" t="str">
        <f>"652420240607085802145432"</f>
        <v>652420240607085802145432</v>
      </c>
      <c r="D427" s="8">
        <v>202</v>
      </c>
      <c r="E427" s="7" t="s">
        <v>12</v>
      </c>
      <c r="F427" s="7"/>
    </row>
    <row r="428" customHeight="1" spans="1:6">
      <c r="A428" s="7">
        <v>426</v>
      </c>
      <c r="B428" s="8" t="str">
        <f>"李实炜"</f>
        <v>李实炜</v>
      </c>
      <c r="C428" s="8" t="str">
        <f>"652420240607100332145751"</f>
        <v>652420240607100332145751</v>
      </c>
      <c r="D428" s="8">
        <v>202</v>
      </c>
      <c r="E428" s="7" t="s">
        <v>12</v>
      </c>
      <c r="F428" s="7"/>
    </row>
    <row r="429" customHeight="1" spans="1:6">
      <c r="A429" s="7">
        <v>427</v>
      </c>
      <c r="B429" s="8" t="str">
        <f>"王雪彤"</f>
        <v>王雪彤</v>
      </c>
      <c r="C429" s="8" t="str">
        <f>"652420240607100751145773"</f>
        <v>652420240607100751145773</v>
      </c>
      <c r="D429" s="8">
        <v>202</v>
      </c>
      <c r="E429" s="7" t="s">
        <v>12</v>
      </c>
      <c r="F429" s="7"/>
    </row>
    <row r="430" customHeight="1" spans="1:6">
      <c r="A430" s="7">
        <v>428</v>
      </c>
      <c r="B430" s="8" t="str">
        <f>"袁源"</f>
        <v>袁源</v>
      </c>
      <c r="C430" s="8" t="str">
        <f>"652420240607102038145848"</f>
        <v>652420240607102038145848</v>
      </c>
      <c r="D430" s="8">
        <v>202</v>
      </c>
      <c r="E430" s="7" t="s">
        <v>12</v>
      </c>
      <c r="F430" s="7"/>
    </row>
    <row r="431" customHeight="1" spans="1:6">
      <c r="A431" s="7">
        <v>429</v>
      </c>
      <c r="B431" s="8" t="str">
        <f>"王清锦"</f>
        <v>王清锦</v>
      </c>
      <c r="C431" s="8" t="str">
        <f>"652420240607105243146004"</f>
        <v>652420240607105243146004</v>
      </c>
      <c r="D431" s="8">
        <v>202</v>
      </c>
      <c r="E431" s="7" t="s">
        <v>12</v>
      </c>
      <c r="F431" s="7"/>
    </row>
    <row r="432" customHeight="1" spans="1:6">
      <c r="A432" s="7">
        <v>430</v>
      </c>
      <c r="B432" s="8" t="str">
        <f>"罗明锦"</f>
        <v>罗明锦</v>
      </c>
      <c r="C432" s="8" t="str">
        <f>"652420240605222721141205"</f>
        <v>652420240605222721141205</v>
      </c>
      <c r="D432" s="8">
        <v>202</v>
      </c>
      <c r="E432" s="7" t="s">
        <v>12</v>
      </c>
      <c r="F432" s="7"/>
    </row>
    <row r="433" customHeight="1" spans="1:6">
      <c r="A433" s="7">
        <v>431</v>
      </c>
      <c r="B433" s="8" t="str">
        <f>"李家锦"</f>
        <v>李家锦</v>
      </c>
      <c r="C433" s="8" t="str">
        <f>"652420240606220952144807"</f>
        <v>652420240606220952144807</v>
      </c>
      <c r="D433" s="8">
        <v>202</v>
      </c>
      <c r="E433" s="7" t="s">
        <v>12</v>
      </c>
      <c r="F433" s="7"/>
    </row>
    <row r="434" customHeight="1" spans="1:6">
      <c r="A434" s="7">
        <v>432</v>
      </c>
      <c r="B434" s="8" t="str">
        <f>"陈思"</f>
        <v>陈思</v>
      </c>
      <c r="C434" s="8" t="str">
        <f>"652420240607115612146312"</f>
        <v>652420240607115612146312</v>
      </c>
      <c r="D434" s="8">
        <v>202</v>
      </c>
      <c r="E434" s="7" t="s">
        <v>12</v>
      </c>
      <c r="F434" s="7"/>
    </row>
    <row r="435" customHeight="1" spans="1:6">
      <c r="A435" s="7">
        <v>433</v>
      </c>
      <c r="B435" s="8" t="str">
        <f>"王妃"</f>
        <v>王妃</v>
      </c>
      <c r="C435" s="8" t="str">
        <f>"652420240607131801146658"</f>
        <v>652420240607131801146658</v>
      </c>
      <c r="D435" s="8">
        <v>202</v>
      </c>
      <c r="E435" s="7" t="s">
        <v>12</v>
      </c>
      <c r="F435" s="7"/>
    </row>
    <row r="436" customHeight="1" spans="1:6">
      <c r="A436" s="7">
        <v>434</v>
      </c>
      <c r="B436" s="8" t="str">
        <f>"王大忠"</f>
        <v>王大忠</v>
      </c>
      <c r="C436" s="8" t="str">
        <f>"652420240605124543136431"</f>
        <v>652420240605124543136431</v>
      </c>
      <c r="D436" s="8">
        <v>202</v>
      </c>
      <c r="E436" s="7" t="s">
        <v>12</v>
      </c>
      <c r="F436" s="7"/>
    </row>
    <row r="437" customHeight="1" spans="1:6">
      <c r="A437" s="7">
        <v>435</v>
      </c>
      <c r="B437" s="8" t="str">
        <f>"王玉銮"</f>
        <v>王玉銮</v>
      </c>
      <c r="C437" s="8" t="str">
        <f>"652420240607144137146976"</f>
        <v>652420240607144137146976</v>
      </c>
      <c r="D437" s="8">
        <v>202</v>
      </c>
      <c r="E437" s="7" t="s">
        <v>12</v>
      </c>
      <c r="F437" s="7"/>
    </row>
    <row r="438" customHeight="1" spans="1:6">
      <c r="A438" s="7">
        <v>436</v>
      </c>
      <c r="B438" s="8" t="str">
        <f>"王翔"</f>
        <v>王翔</v>
      </c>
      <c r="C438" s="8" t="str">
        <f>"652420240607154311147308"</f>
        <v>652420240607154311147308</v>
      </c>
      <c r="D438" s="8">
        <v>202</v>
      </c>
      <c r="E438" s="7" t="s">
        <v>12</v>
      </c>
      <c r="F438" s="7"/>
    </row>
    <row r="439" customHeight="1" spans="1:6">
      <c r="A439" s="7">
        <v>437</v>
      </c>
      <c r="B439" s="8" t="str">
        <f>"曾维隆"</f>
        <v>曾维隆</v>
      </c>
      <c r="C439" s="8" t="str">
        <f>"652420240607153542147258"</f>
        <v>652420240607153542147258</v>
      </c>
      <c r="D439" s="8">
        <v>202</v>
      </c>
      <c r="E439" s="7" t="s">
        <v>12</v>
      </c>
      <c r="F439" s="7"/>
    </row>
    <row r="440" customHeight="1" spans="1:6">
      <c r="A440" s="7">
        <v>438</v>
      </c>
      <c r="B440" s="8" t="str">
        <f>"符传栋"</f>
        <v>符传栋</v>
      </c>
      <c r="C440" s="8" t="str">
        <f>"652420240607155656147380"</f>
        <v>652420240607155656147380</v>
      </c>
      <c r="D440" s="8">
        <v>202</v>
      </c>
      <c r="E440" s="7" t="s">
        <v>12</v>
      </c>
      <c r="F440" s="7"/>
    </row>
    <row r="441" customHeight="1" spans="1:6">
      <c r="A441" s="7">
        <v>439</v>
      </c>
      <c r="B441" s="8" t="str">
        <f>"陈丽怡"</f>
        <v>陈丽怡</v>
      </c>
      <c r="C441" s="8" t="str">
        <f>"652420240607152618147221"</f>
        <v>652420240607152618147221</v>
      </c>
      <c r="D441" s="8">
        <v>202</v>
      </c>
      <c r="E441" s="7" t="s">
        <v>12</v>
      </c>
      <c r="F441" s="7"/>
    </row>
    <row r="442" customHeight="1" spans="1:6">
      <c r="A442" s="7">
        <v>440</v>
      </c>
      <c r="B442" s="8" t="str">
        <f>"岑净"</f>
        <v>岑净</v>
      </c>
      <c r="C442" s="8" t="str">
        <f>"652420240607162501147502"</f>
        <v>652420240607162501147502</v>
      </c>
      <c r="D442" s="8">
        <v>202</v>
      </c>
      <c r="E442" s="7" t="s">
        <v>12</v>
      </c>
      <c r="F442" s="7"/>
    </row>
    <row r="443" customHeight="1" spans="1:6">
      <c r="A443" s="7">
        <v>441</v>
      </c>
      <c r="B443" s="8" t="str">
        <f>"杨梅"</f>
        <v>杨梅</v>
      </c>
      <c r="C443" s="8" t="str">
        <f>"652420240607163716147544"</f>
        <v>652420240607163716147544</v>
      </c>
      <c r="D443" s="8">
        <v>202</v>
      </c>
      <c r="E443" s="7" t="s">
        <v>12</v>
      </c>
      <c r="F443" s="7"/>
    </row>
    <row r="444" customHeight="1" spans="1:6">
      <c r="A444" s="7">
        <v>442</v>
      </c>
      <c r="B444" s="8" t="str">
        <f>"陈涛"</f>
        <v>陈涛</v>
      </c>
      <c r="C444" s="8" t="str">
        <f>"652420240607165444147600"</f>
        <v>652420240607165444147600</v>
      </c>
      <c r="D444" s="8">
        <v>202</v>
      </c>
      <c r="E444" s="7" t="s">
        <v>12</v>
      </c>
      <c r="F444" s="7"/>
    </row>
    <row r="445" customHeight="1" spans="1:6">
      <c r="A445" s="7">
        <v>443</v>
      </c>
      <c r="B445" s="8" t="str">
        <f>"王浩"</f>
        <v>王浩</v>
      </c>
      <c r="C445" s="8" t="str">
        <f>"652420240606191352144098"</f>
        <v>652420240606191352144098</v>
      </c>
      <c r="D445" s="8">
        <v>202</v>
      </c>
      <c r="E445" s="7" t="s">
        <v>12</v>
      </c>
      <c r="F445" s="7"/>
    </row>
    <row r="446" customHeight="1" spans="1:6">
      <c r="A446" s="7">
        <v>444</v>
      </c>
      <c r="B446" s="8" t="str">
        <f>"郑婷婷"</f>
        <v>郑婷婷</v>
      </c>
      <c r="C446" s="8" t="str">
        <f>"652420240607154354147311"</f>
        <v>652420240607154354147311</v>
      </c>
      <c r="D446" s="8">
        <v>202</v>
      </c>
      <c r="E446" s="7" t="s">
        <v>12</v>
      </c>
      <c r="F446" s="7"/>
    </row>
    <row r="447" customHeight="1" spans="1:6">
      <c r="A447" s="7">
        <v>445</v>
      </c>
      <c r="B447" s="8" t="str">
        <f>"王海丽"</f>
        <v>王海丽</v>
      </c>
      <c r="C447" s="8" t="str">
        <f>"652420240607164842147580"</f>
        <v>652420240607164842147580</v>
      </c>
      <c r="D447" s="8">
        <v>202</v>
      </c>
      <c r="E447" s="7" t="s">
        <v>12</v>
      </c>
      <c r="F447" s="7"/>
    </row>
    <row r="448" customHeight="1" spans="1:6">
      <c r="A448" s="7">
        <v>446</v>
      </c>
      <c r="B448" s="8" t="str">
        <f>"张海慧"</f>
        <v>张海慧</v>
      </c>
      <c r="C448" s="8" t="str">
        <f>"652420240607162808147513"</f>
        <v>652420240607162808147513</v>
      </c>
      <c r="D448" s="8">
        <v>202</v>
      </c>
      <c r="E448" s="7" t="s">
        <v>12</v>
      </c>
      <c r="F448" s="7"/>
    </row>
    <row r="449" customHeight="1" spans="1:6">
      <c r="A449" s="7">
        <v>447</v>
      </c>
      <c r="B449" s="8" t="str">
        <f>"王咸灿"</f>
        <v>王咸灿</v>
      </c>
      <c r="C449" s="8" t="str">
        <f>"652420240607160644147418"</f>
        <v>652420240607160644147418</v>
      </c>
      <c r="D449" s="8">
        <v>202</v>
      </c>
      <c r="E449" s="7" t="s">
        <v>12</v>
      </c>
      <c r="F449" s="7"/>
    </row>
    <row r="450" customHeight="1" spans="1:6">
      <c r="A450" s="7">
        <v>448</v>
      </c>
      <c r="B450" s="8" t="str">
        <f>"徐亮"</f>
        <v>徐亮</v>
      </c>
      <c r="C450" s="8" t="str">
        <f>"652420240607172659147686"</f>
        <v>652420240607172659147686</v>
      </c>
      <c r="D450" s="8">
        <v>202</v>
      </c>
      <c r="E450" s="7" t="s">
        <v>12</v>
      </c>
      <c r="F450" s="7"/>
    </row>
    <row r="451" customHeight="1" spans="1:6">
      <c r="A451" s="7">
        <v>449</v>
      </c>
      <c r="B451" s="8" t="str">
        <f>"董婷婷"</f>
        <v>董婷婷</v>
      </c>
      <c r="C451" s="8" t="str">
        <f>"652420240607171654147656"</f>
        <v>652420240607171654147656</v>
      </c>
      <c r="D451" s="8">
        <v>202</v>
      </c>
      <c r="E451" s="7" t="s">
        <v>12</v>
      </c>
      <c r="F451" s="7"/>
    </row>
    <row r="452" customHeight="1" spans="1:6">
      <c r="A452" s="7">
        <v>450</v>
      </c>
      <c r="B452" s="8" t="str">
        <f>"邱班兴"</f>
        <v>邱班兴</v>
      </c>
      <c r="C452" s="8" t="str">
        <f>"652420240607171508147649"</f>
        <v>652420240607171508147649</v>
      </c>
      <c r="D452" s="8">
        <v>202</v>
      </c>
      <c r="E452" s="7" t="s">
        <v>12</v>
      </c>
      <c r="F452" s="7"/>
    </row>
    <row r="453" customHeight="1" spans="1:6">
      <c r="A453" s="7">
        <v>451</v>
      </c>
      <c r="B453" s="8" t="str">
        <f>"李光亮"</f>
        <v>李光亮</v>
      </c>
      <c r="C453" s="8" t="str">
        <f>"652420240607180308147757"</f>
        <v>652420240607180308147757</v>
      </c>
      <c r="D453" s="8">
        <v>202</v>
      </c>
      <c r="E453" s="7" t="s">
        <v>12</v>
      </c>
      <c r="F453" s="7"/>
    </row>
    <row r="454" customHeight="1" spans="1:6">
      <c r="A454" s="7">
        <v>452</v>
      </c>
      <c r="B454" s="8" t="str">
        <f>"唐维林"</f>
        <v>唐维林</v>
      </c>
      <c r="C454" s="8" t="str">
        <f>"652420240607182633147799"</f>
        <v>652420240607182633147799</v>
      </c>
      <c r="D454" s="8">
        <v>202</v>
      </c>
      <c r="E454" s="7" t="s">
        <v>12</v>
      </c>
      <c r="F454" s="7"/>
    </row>
    <row r="455" customHeight="1" spans="1:6">
      <c r="A455" s="7">
        <v>453</v>
      </c>
      <c r="B455" s="8" t="str">
        <f>"王雅慧"</f>
        <v>王雅慧</v>
      </c>
      <c r="C455" s="8" t="str">
        <f>"652420240607125615146552"</f>
        <v>652420240607125615146552</v>
      </c>
      <c r="D455" s="8">
        <v>202</v>
      </c>
      <c r="E455" s="7" t="s">
        <v>12</v>
      </c>
      <c r="F455" s="7"/>
    </row>
    <row r="456" customHeight="1" spans="1:6">
      <c r="A456" s="7">
        <v>454</v>
      </c>
      <c r="B456" s="8" t="str">
        <f>"蔡淑妃"</f>
        <v>蔡淑妃</v>
      </c>
      <c r="C456" s="8" t="str">
        <f>"652420240605215908141085"</f>
        <v>652420240605215908141085</v>
      </c>
      <c r="D456" s="8">
        <v>202</v>
      </c>
      <c r="E456" s="7" t="s">
        <v>12</v>
      </c>
      <c r="F456" s="7"/>
    </row>
    <row r="457" customHeight="1" spans="1:6">
      <c r="A457" s="7">
        <v>455</v>
      </c>
      <c r="B457" s="8" t="str">
        <f>"王广俊"</f>
        <v>王广俊</v>
      </c>
      <c r="C457" s="8" t="str">
        <f>"652420240606073009141607"</f>
        <v>652420240606073009141607</v>
      </c>
      <c r="D457" s="8">
        <v>202</v>
      </c>
      <c r="E457" s="7" t="s">
        <v>12</v>
      </c>
      <c r="F457" s="7"/>
    </row>
    <row r="458" customHeight="1" spans="1:6">
      <c r="A458" s="7">
        <v>456</v>
      </c>
      <c r="B458" s="8" t="str">
        <f>"朱双龙"</f>
        <v>朱双龙</v>
      </c>
      <c r="C458" s="8" t="str">
        <f>"652420240603155915123225"</f>
        <v>652420240603155915123225</v>
      </c>
      <c r="D458" s="8">
        <v>202</v>
      </c>
      <c r="E458" s="7" t="s">
        <v>12</v>
      </c>
      <c r="F458" s="7"/>
    </row>
    <row r="459" customHeight="1" spans="1:6">
      <c r="A459" s="7">
        <v>457</v>
      </c>
      <c r="B459" s="8" t="str">
        <f>"袁昌鹏"</f>
        <v>袁昌鹏</v>
      </c>
      <c r="C459" s="8" t="str">
        <f>"652420240607215517148212"</f>
        <v>652420240607215517148212</v>
      </c>
      <c r="D459" s="8">
        <v>202</v>
      </c>
      <c r="E459" s="7" t="s">
        <v>12</v>
      </c>
      <c r="F459" s="7"/>
    </row>
    <row r="460" customHeight="1" spans="1:6">
      <c r="A460" s="7">
        <v>458</v>
      </c>
      <c r="B460" s="8" t="str">
        <f>"陈贤"</f>
        <v>陈贤</v>
      </c>
      <c r="C460" s="8" t="str">
        <f>"652420240607222138148289"</f>
        <v>652420240607222138148289</v>
      </c>
      <c r="D460" s="8">
        <v>202</v>
      </c>
      <c r="E460" s="7" t="s">
        <v>12</v>
      </c>
      <c r="F460" s="7"/>
    </row>
    <row r="461" customHeight="1" spans="1:6">
      <c r="A461" s="7">
        <v>459</v>
      </c>
      <c r="B461" s="8" t="str">
        <f>"马菱"</f>
        <v>马菱</v>
      </c>
      <c r="C461" s="8" t="str">
        <f>"652420240607225541148369"</f>
        <v>652420240607225541148369</v>
      </c>
      <c r="D461" s="8">
        <v>202</v>
      </c>
      <c r="E461" s="7" t="s">
        <v>12</v>
      </c>
      <c r="F461" s="7"/>
    </row>
    <row r="462" customHeight="1" spans="1:6">
      <c r="A462" s="7">
        <v>460</v>
      </c>
      <c r="B462" s="8" t="str">
        <f>"陈进影"</f>
        <v>陈进影</v>
      </c>
      <c r="C462" s="8" t="str">
        <f>"652420240608084345148602"</f>
        <v>652420240608084345148602</v>
      </c>
      <c r="D462" s="8">
        <v>202</v>
      </c>
      <c r="E462" s="7" t="s">
        <v>12</v>
      </c>
      <c r="F462" s="7"/>
    </row>
    <row r="463" customHeight="1" spans="1:6">
      <c r="A463" s="7">
        <v>461</v>
      </c>
      <c r="B463" s="8" t="str">
        <f>"刘玉"</f>
        <v>刘玉</v>
      </c>
      <c r="C463" s="8" t="str">
        <f>"652420240608093651148668"</f>
        <v>652420240608093651148668</v>
      </c>
      <c r="D463" s="8">
        <v>202</v>
      </c>
      <c r="E463" s="7" t="s">
        <v>12</v>
      </c>
      <c r="F463" s="7"/>
    </row>
    <row r="464" customHeight="1" spans="1:6">
      <c r="A464" s="7">
        <v>462</v>
      </c>
      <c r="B464" s="8" t="str">
        <f>"王琦"</f>
        <v>王琦</v>
      </c>
      <c r="C464" s="8" t="str">
        <f>"652420240608095802148705"</f>
        <v>652420240608095802148705</v>
      </c>
      <c r="D464" s="8">
        <v>202</v>
      </c>
      <c r="E464" s="7" t="s">
        <v>12</v>
      </c>
      <c r="F464" s="7"/>
    </row>
    <row r="465" customHeight="1" spans="1:6">
      <c r="A465" s="7">
        <v>463</v>
      </c>
      <c r="B465" s="8" t="str">
        <f>"李道江"</f>
        <v>李道江</v>
      </c>
      <c r="C465" s="8" t="str">
        <f>"652420240608003041148493"</f>
        <v>652420240608003041148493</v>
      </c>
      <c r="D465" s="8">
        <v>202</v>
      </c>
      <c r="E465" s="7" t="s">
        <v>12</v>
      </c>
      <c r="F465" s="7"/>
    </row>
    <row r="466" customHeight="1" spans="1:6">
      <c r="A466" s="7">
        <v>464</v>
      </c>
      <c r="B466" s="8" t="str">
        <f>"王咸栋"</f>
        <v>王咸栋</v>
      </c>
      <c r="C466" s="8" t="str">
        <f>"652420240608104111148785"</f>
        <v>652420240608104111148785</v>
      </c>
      <c r="D466" s="8">
        <v>202</v>
      </c>
      <c r="E466" s="7" t="s">
        <v>12</v>
      </c>
      <c r="F466" s="7"/>
    </row>
    <row r="467" customHeight="1" spans="1:6">
      <c r="A467" s="7">
        <v>465</v>
      </c>
      <c r="B467" s="8" t="str">
        <f>"洪颜"</f>
        <v>洪颜</v>
      </c>
      <c r="C467" s="8" t="str">
        <f>"652420240608102649148762"</f>
        <v>652420240608102649148762</v>
      </c>
      <c r="D467" s="8">
        <v>202</v>
      </c>
      <c r="E467" s="7" t="s">
        <v>12</v>
      </c>
      <c r="F467" s="7"/>
    </row>
    <row r="468" customHeight="1" spans="1:6">
      <c r="A468" s="7">
        <v>466</v>
      </c>
      <c r="B468" s="8" t="str">
        <f>"曾德明"</f>
        <v>曾德明</v>
      </c>
      <c r="C468" s="8" t="str">
        <f>"652420240608105257148816"</f>
        <v>652420240608105257148816</v>
      </c>
      <c r="D468" s="8">
        <v>202</v>
      </c>
      <c r="E468" s="7" t="s">
        <v>12</v>
      </c>
      <c r="F468" s="7"/>
    </row>
    <row r="469" customHeight="1" spans="1:6">
      <c r="A469" s="7">
        <v>467</v>
      </c>
      <c r="B469" s="8" t="str">
        <f>"林丹"</f>
        <v>林丹</v>
      </c>
      <c r="C469" s="8" t="str">
        <f>"652420240606115132142519"</f>
        <v>652420240606115132142519</v>
      </c>
      <c r="D469" s="8">
        <v>202</v>
      </c>
      <c r="E469" s="7" t="s">
        <v>12</v>
      </c>
      <c r="F469" s="7"/>
    </row>
    <row r="470" customHeight="1" spans="1:6">
      <c r="A470" s="7">
        <v>468</v>
      </c>
      <c r="B470" s="8" t="str">
        <f>"徐光山"</f>
        <v>徐光山</v>
      </c>
      <c r="C470" s="8" t="str">
        <f>"652420240608133640149085"</f>
        <v>652420240608133640149085</v>
      </c>
      <c r="D470" s="8">
        <v>202</v>
      </c>
      <c r="E470" s="7" t="s">
        <v>12</v>
      </c>
      <c r="F470" s="7"/>
    </row>
    <row r="471" customHeight="1" spans="1:6">
      <c r="A471" s="7">
        <v>469</v>
      </c>
      <c r="B471" s="8" t="str">
        <f>"吴家升"</f>
        <v>吴家升</v>
      </c>
      <c r="C471" s="8" t="str">
        <f>"652420240606193826144174"</f>
        <v>652420240606193826144174</v>
      </c>
      <c r="D471" s="8">
        <v>202</v>
      </c>
      <c r="E471" s="7" t="s">
        <v>12</v>
      </c>
      <c r="F471" s="7"/>
    </row>
    <row r="472" customHeight="1" spans="1:6">
      <c r="A472" s="7">
        <v>470</v>
      </c>
      <c r="B472" s="8" t="str">
        <f>"王丽绢"</f>
        <v>王丽绢</v>
      </c>
      <c r="C472" s="8" t="str">
        <f>"652420240606092011141829"</f>
        <v>652420240606092011141829</v>
      </c>
      <c r="D472" s="8">
        <v>202</v>
      </c>
      <c r="E472" s="7" t="s">
        <v>12</v>
      </c>
      <c r="F472" s="7"/>
    </row>
    <row r="473" customHeight="1" spans="1:6">
      <c r="A473" s="7">
        <v>471</v>
      </c>
      <c r="B473" s="8" t="str">
        <f>"王明鹏"</f>
        <v>王明鹏</v>
      </c>
      <c r="C473" s="8" t="str">
        <f>"652420240608150129149225"</f>
        <v>652420240608150129149225</v>
      </c>
      <c r="D473" s="8">
        <v>202</v>
      </c>
      <c r="E473" s="7" t="s">
        <v>12</v>
      </c>
      <c r="F473" s="7"/>
    </row>
    <row r="474" customHeight="1" spans="1:6">
      <c r="A474" s="7">
        <v>472</v>
      </c>
      <c r="B474" s="8" t="str">
        <f>"邱明鹏"</f>
        <v>邱明鹏</v>
      </c>
      <c r="C474" s="8" t="str">
        <f>"652420240608153218149282"</f>
        <v>652420240608153218149282</v>
      </c>
      <c r="D474" s="8">
        <v>202</v>
      </c>
      <c r="E474" s="7" t="s">
        <v>12</v>
      </c>
      <c r="F474" s="7"/>
    </row>
    <row r="475" customHeight="1" spans="1:6">
      <c r="A475" s="7">
        <v>473</v>
      </c>
      <c r="B475" s="8" t="str">
        <f>"冯智卓"</f>
        <v>冯智卓</v>
      </c>
      <c r="C475" s="8" t="str">
        <f>"652420240606032101141579"</f>
        <v>652420240606032101141579</v>
      </c>
      <c r="D475" s="8">
        <v>202</v>
      </c>
      <c r="E475" s="7" t="s">
        <v>12</v>
      </c>
      <c r="F475" s="7"/>
    </row>
    <row r="476" customHeight="1" spans="1:6">
      <c r="A476" s="7">
        <v>474</v>
      </c>
      <c r="B476" s="8" t="str">
        <f>"朱少蕾"</f>
        <v>朱少蕾</v>
      </c>
      <c r="C476" s="8" t="str">
        <f>"652420240608162944149378"</f>
        <v>652420240608162944149378</v>
      </c>
      <c r="D476" s="8">
        <v>202</v>
      </c>
      <c r="E476" s="7" t="s">
        <v>12</v>
      </c>
      <c r="F476" s="7"/>
    </row>
    <row r="477" customHeight="1" spans="1:6">
      <c r="A477" s="7">
        <v>475</v>
      </c>
      <c r="B477" s="8" t="str">
        <f>"王潇"</f>
        <v>王潇</v>
      </c>
      <c r="C477" s="8" t="str">
        <f>"652420240604095241126813"</f>
        <v>652420240604095241126813</v>
      </c>
      <c r="D477" s="8">
        <v>202</v>
      </c>
      <c r="E477" s="7" t="s">
        <v>12</v>
      </c>
      <c r="F477" s="7"/>
    </row>
    <row r="478" customHeight="1" spans="1:6">
      <c r="A478" s="7">
        <v>476</v>
      </c>
      <c r="B478" s="8" t="str">
        <f>"王渊"</f>
        <v>王渊</v>
      </c>
      <c r="C478" s="8" t="str">
        <f>"652420240607081827145353"</f>
        <v>652420240607081827145353</v>
      </c>
      <c r="D478" s="8">
        <v>202</v>
      </c>
      <c r="E478" s="7" t="s">
        <v>12</v>
      </c>
      <c r="F478" s="7"/>
    </row>
    <row r="479" customHeight="1" spans="1:6">
      <c r="A479" s="7">
        <v>477</v>
      </c>
      <c r="B479" s="8" t="str">
        <f>"邱艳婷"</f>
        <v>邱艳婷</v>
      </c>
      <c r="C479" s="8" t="str">
        <f>"652420240608140532149135"</f>
        <v>652420240608140532149135</v>
      </c>
      <c r="D479" s="8">
        <v>202</v>
      </c>
      <c r="E479" s="7" t="s">
        <v>12</v>
      </c>
      <c r="F479" s="7"/>
    </row>
    <row r="480" customHeight="1" spans="1:6">
      <c r="A480" s="7">
        <v>478</v>
      </c>
      <c r="B480" s="8" t="str">
        <f>"黄丹"</f>
        <v>黄丹</v>
      </c>
      <c r="C480" s="8" t="str">
        <f>"652420240608184751149594"</f>
        <v>652420240608184751149594</v>
      </c>
      <c r="D480" s="8">
        <v>202</v>
      </c>
      <c r="E480" s="7" t="s">
        <v>12</v>
      </c>
      <c r="F480" s="7"/>
    </row>
    <row r="481" customHeight="1" spans="1:6">
      <c r="A481" s="7">
        <v>479</v>
      </c>
      <c r="B481" s="8" t="str">
        <f>"曾凤仪"</f>
        <v>曾凤仪</v>
      </c>
      <c r="C481" s="8" t="str">
        <f>"652420240608190557149614"</f>
        <v>652420240608190557149614</v>
      </c>
      <c r="D481" s="8">
        <v>202</v>
      </c>
      <c r="E481" s="7" t="s">
        <v>12</v>
      </c>
      <c r="F481" s="7"/>
    </row>
    <row r="482" customHeight="1" spans="1:6">
      <c r="A482" s="7">
        <v>480</v>
      </c>
      <c r="B482" s="8" t="str">
        <f>"王晓菲"</f>
        <v>王晓菲</v>
      </c>
      <c r="C482" s="8" t="str">
        <f>"652420240608190112149611"</f>
        <v>652420240608190112149611</v>
      </c>
      <c r="D482" s="8">
        <v>202</v>
      </c>
      <c r="E482" s="7" t="s">
        <v>12</v>
      </c>
      <c r="F482" s="7"/>
    </row>
    <row r="483" customHeight="1" spans="1:6">
      <c r="A483" s="7">
        <v>481</v>
      </c>
      <c r="B483" s="8" t="str">
        <f>"王盈"</f>
        <v>王盈</v>
      </c>
      <c r="C483" s="8" t="str">
        <f>"652420240603163941123751"</f>
        <v>652420240603163941123751</v>
      </c>
      <c r="D483" s="8">
        <v>202</v>
      </c>
      <c r="E483" s="7" t="s">
        <v>12</v>
      </c>
      <c r="F483" s="7"/>
    </row>
    <row r="484" customHeight="1" spans="1:6">
      <c r="A484" s="7">
        <v>482</v>
      </c>
      <c r="B484" s="8" t="str">
        <f>"洪裕煌"</f>
        <v>洪裕煌</v>
      </c>
      <c r="C484" s="8" t="str">
        <f>"652420240608211008149824"</f>
        <v>652420240608211008149824</v>
      </c>
      <c r="D484" s="8">
        <v>202</v>
      </c>
      <c r="E484" s="7" t="s">
        <v>12</v>
      </c>
      <c r="F484" s="7"/>
    </row>
    <row r="485" customHeight="1" spans="1:6">
      <c r="A485" s="7">
        <v>483</v>
      </c>
      <c r="B485" s="8" t="str">
        <f>"李柔葵"</f>
        <v>李柔葵</v>
      </c>
      <c r="C485" s="8" t="str">
        <f>"652420240608212607149860"</f>
        <v>652420240608212607149860</v>
      </c>
      <c r="D485" s="8">
        <v>202</v>
      </c>
      <c r="E485" s="7" t="s">
        <v>12</v>
      </c>
      <c r="F485" s="7"/>
    </row>
    <row r="486" customHeight="1" spans="1:6">
      <c r="A486" s="7">
        <v>484</v>
      </c>
      <c r="B486" s="8" t="str">
        <f>"莫盈盈"</f>
        <v>莫盈盈</v>
      </c>
      <c r="C486" s="8" t="str">
        <f>"652420240608202227149731"</f>
        <v>652420240608202227149731</v>
      </c>
      <c r="D486" s="8">
        <v>202</v>
      </c>
      <c r="E486" s="7" t="s">
        <v>12</v>
      </c>
      <c r="F486" s="7"/>
    </row>
    <row r="487" customHeight="1" spans="1:6">
      <c r="A487" s="7">
        <v>485</v>
      </c>
      <c r="B487" s="8" t="str">
        <f>"王雅"</f>
        <v>王雅</v>
      </c>
      <c r="C487" s="8" t="str">
        <f>"652420240608220245149926"</f>
        <v>652420240608220245149926</v>
      </c>
      <c r="D487" s="8">
        <v>202</v>
      </c>
      <c r="E487" s="7" t="s">
        <v>12</v>
      </c>
      <c r="F487" s="7"/>
    </row>
    <row r="488" customHeight="1" spans="1:6">
      <c r="A488" s="7">
        <v>486</v>
      </c>
      <c r="B488" s="8" t="str">
        <f>"王娜"</f>
        <v>王娜</v>
      </c>
      <c r="C488" s="8" t="str">
        <f>"652420240608221412149951"</f>
        <v>652420240608221412149951</v>
      </c>
      <c r="D488" s="8">
        <v>202</v>
      </c>
      <c r="E488" s="7" t="s">
        <v>12</v>
      </c>
      <c r="F488" s="7"/>
    </row>
    <row r="489" customHeight="1" spans="1:6">
      <c r="A489" s="7">
        <v>487</v>
      </c>
      <c r="B489" s="8" t="str">
        <f>"庞培强"</f>
        <v>庞培强</v>
      </c>
      <c r="C489" s="8" t="str">
        <f>"652420240608222612149968"</f>
        <v>652420240608222612149968</v>
      </c>
      <c r="D489" s="8">
        <v>202</v>
      </c>
      <c r="E489" s="7" t="s">
        <v>12</v>
      </c>
      <c r="F489" s="7"/>
    </row>
    <row r="490" customHeight="1" spans="1:6">
      <c r="A490" s="7">
        <v>488</v>
      </c>
      <c r="B490" s="8" t="str">
        <f>"袁海英"</f>
        <v>袁海英</v>
      </c>
      <c r="C490" s="8" t="str">
        <f>"652420240605125332136479"</f>
        <v>652420240605125332136479</v>
      </c>
      <c r="D490" s="8">
        <v>202</v>
      </c>
      <c r="E490" s="7" t="s">
        <v>12</v>
      </c>
      <c r="F490" s="7"/>
    </row>
    <row r="491" customHeight="1" spans="1:6">
      <c r="A491" s="7">
        <v>489</v>
      </c>
      <c r="B491" s="8" t="str">
        <f>"王章怡"</f>
        <v>王章怡</v>
      </c>
      <c r="C491" s="8" t="str">
        <f>"652420240608232238150044"</f>
        <v>652420240608232238150044</v>
      </c>
      <c r="D491" s="8">
        <v>202</v>
      </c>
      <c r="E491" s="7" t="s">
        <v>12</v>
      </c>
      <c r="F491" s="7"/>
    </row>
    <row r="492" customHeight="1" spans="1:6">
      <c r="A492" s="7">
        <v>490</v>
      </c>
      <c r="B492" s="8" t="str">
        <f>"王小语"</f>
        <v>王小语</v>
      </c>
      <c r="C492" s="8" t="str">
        <f>"652420240608231337150034"</f>
        <v>652420240608231337150034</v>
      </c>
      <c r="D492" s="8">
        <v>202</v>
      </c>
      <c r="E492" s="7" t="s">
        <v>12</v>
      </c>
      <c r="F492" s="7"/>
    </row>
    <row r="493" customHeight="1" spans="1:6">
      <c r="A493" s="7">
        <v>491</v>
      </c>
      <c r="B493" s="8" t="str">
        <f>"王庆铨"</f>
        <v>王庆铨</v>
      </c>
      <c r="C493" s="8" t="str">
        <f>"652420240608165243149419"</f>
        <v>652420240608165243149419</v>
      </c>
      <c r="D493" s="8">
        <v>202</v>
      </c>
      <c r="E493" s="7" t="s">
        <v>12</v>
      </c>
      <c r="F493" s="7"/>
    </row>
    <row r="494" customHeight="1" spans="1:6">
      <c r="A494" s="7">
        <v>492</v>
      </c>
      <c r="B494" s="8" t="str">
        <f>"庞小苗"</f>
        <v>庞小苗</v>
      </c>
      <c r="C494" s="8" t="str">
        <f>"652420240609021138150157"</f>
        <v>652420240609021138150157</v>
      </c>
      <c r="D494" s="8">
        <v>202</v>
      </c>
      <c r="E494" s="7" t="s">
        <v>12</v>
      </c>
      <c r="F494" s="7"/>
    </row>
    <row r="495" customHeight="1" spans="1:6">
      <c r="A495" s="7">
        <v>493</v>
      </c>
      <c r="B495" s="8" t="str">
        <f>"曾敏"</f>
        <v>曾敏</v>
      </c>
      <c r="C495" s="8" t="str">
        <f>"652420240608015648148528"</f>
        <v>652420240608015648148528</v>
      </c>
      <c r="D495" s="8">
        <v>202</v>
      </c>
      <c r="E495" s="7" t="s">
        <v>12</v>
      </c>
      <c r="F495" s="7"/>
    </row>
    <row r="496" customHeight="1" spans="1:6">
      <c r="A496" s="7">
        <v>494</v>
      </c>
      <c r="B496" s="8" t="str">
        <f>"王帮昌"</f>
        <v>王帮昌</v>
      </c>
      <c r="C496" s="8" t="str">
        <f>"652420240609015755150154"</f>
        <v>652420240609015755150154</v>
      </c>
      <c r="D496" s="8">
        <v>202</v>
      </c>
      <c r="E496" s="7" t="s">
        <v>12</v>
      </c>
      <c r="F496" s="7"/>
    </row>
    <row r="497" customHeight="1" spans="1:6">
      <c r="A497" s="7">
        <v>495</v>
      </c>
      <c r="B497" s="8" t="str">
        <f>"黄美娟"</f>
        <v>黄美娟</v>
      </c>
      <c r="C497" s="8" t="str">
        <f>"652420240607143628146954"</f>
        <v>652420240607143628146954</v>
      </c>
      <c r="D497" s="8">
        <v>202</v>
      </c>
      <c r="E497" s="7" t="s">
        <v>12</v>
      </c>
      <c r="F497" s="7"/>
    </row>
    <row r="498" customHeight="1" spans="1:6">
      <c r="A498" s="7">
        <v>496</v>
      </c>
      <c r="B498" s="8" t="str">
        <f>"冯秋惠"</f>
        <v>冯秋惠</v>
      </c>
      <c r="C498" s="8" t="str">
        <f>"652420240608135632149119"</f>
        <v>652420240608135632149119</v>
      </c>
      <c r="D498" s="8">
        <v>202</v>
      </c>
      <c r="E498" s="7" t="s">
        <v>12</v>
      </c>
      <c r="F498" s="7"/>
    </row>
    <row r="499" customHeight="1" spans="1:6">
      <c r="A499" s="7">
        <v>497</v>
      </c>
      <c r="B499" s="8" t="str">
        <f>"吴毓林"</f>
        <v>吴毓林</v>
      </c>
      <c r="C499" s="8" t="str">
        <f>"652420240609085535150230"</f>
        <v>652420240609085535150230</v>
      </c>
      <c r="D499" s="8">
        <v>202</v>
      </c>
      <c r="E499" s="7" t="s">
        <v>12</v>
      </c>
      <c r="F499" s="7"/>
    </row>
    <row r="500" customHeight="1" spans="1:6">
      <c r="A500" s="7">
        <v>498</v>
      </c>
      <c r="B500" s="8" t="str">
        <f>"陆以丽"</f>
        <v>陆以丽</v>
      </c>
      <c r="C500" s="8" t="str">
        <f>"652420240609083406150217"</f>
        <v>652420240609083406150217</v>
      </c>
      <c r="D500" s="8">
        <v>202</v>
      </c>
      <c r="E500" s="7" t="s">
        <v>12</v>
      </c>
      <c r="F500" s="7"/>
    </row>
    <row r="501" customHeight="1" spans="1:6">
      <c r="A501" s="7">
        <v>499</v>
      </c>
      <c r="B501" s="8" t="str">
        <f>"黄雨晴"</f>
        <v>黄雨晴</v>
      </c>
      <c r="C501" s="8" t="str">
        <f>"652420240609090250150236"</f>
        <v>652420240609090250150236</v>
      </c>
      <c r="D501" s="8">
        <v>202</v>
      </c>
      <c r="E501" s="7" t="s">
        <v>12</v>
      </c>
      <c r="F501" s="7"/>
    </row>
    <row r="502" customHeight="1" spans="1:6">
      <c r="A502" s="7">
        <v>500</v>
      </c>
      <c r="B502" s="8" t="str">
        <f>"何儒仕"</f>
        <v>何儒仕</v>
      </c>
      <c r="C502" s="8" t="str">
        <f>"652420240609105510150435"</f>
        <v>652420240609105510150435</v>
      </c>
      <c r="D502" s="8">
        <v>202</v>
      </c>
      <c r="E502" s="7" t="s">
        <v>12</v>
      </c>
      <c r="F502" s="7"/>
    </row>
    <row r="503" customHeight="1" spans="1:6">
      <c r="A503" s="7">
        <v>501</v>
      </c>
      <c r="B503" s="8" t="str">
        <f>"王绥尹"</f>
        <v>王绥尹</v>
      </c>
      <c r="C503" s="8" t="str">
        <f>"652420240607041450145293"</f>
        <v>652420240607041450145293</v>
      </c>
      <c r="D503" s="8">
        <v>202</v>
      </c>
      <c r="E503" s="7" t="s">
        <v>12</v>
      </c>
      <c r="F503" s="7"/>
    </row>
    <row r="504" customHeight="1" spans="1:6">
      <c r="A504" s="7">
        <v>502</v>
      </c>
      <c r="B504" s="8" t="str">
        <f>"田玉君"</f>
        <v>田玉君</v>
      </c>
      <c r="C504" s="8" t="str">
        <f>"652420240607212742148149"</f>
        <v>652420240607212742148149</v>
      </c>
      <c r="D504" s="8">
        <v>202</v>
      </c>
      <c r="E504" s="7" t="s">
        <v>12</v>
      </c>
      <c r="F504" s="7"/>
    </row>
    <row r="505" customHeight="1" spans="1:6">
      <c r="A505" s="7">
        <v>503</v>
      </c>
      <c r="B505" s="8" t="str">
        <f>"王大维"</f>
        <v>王大维</v>
      </c>
      <c r="C505" s="8" t="str">
        <f>"652420240609110046150448"</f>
        <v>652420240609110046150448</v>
      </c>
      <c r="D505" s="8">
        <v>202</v>
      </c>
      <c r="E505" s="7" t="s">
        <v>12</v>
      </c>
      <c r="F505" s="7"/>
    </row>
    <row r="506" customHeight="1" spans="1:6">
      <c r="A506" s="7">
        <v>504</v>
      </c>
      <c r="B506" s="8" t="str">
        <f>"陈莹"</f>
        <v>陈莹</v>
      </c>
      <c r="C506" s="8" t="str">
        <f>"652420240609115040150541"</f>
        <v>652420240609115040150541</v>
      </c>
      <c r="D506" s="8">
        <v>202</v>
      </c>
      <c r="E506" s="7" t="s">
        <v>12</v>
      </c>
      <c r="F506" s="7"/>
    </row>
    <row r="507" customHeight="1" spans="1:6">
      <c r="A507" s="7">
        <v>505</v>
      </c>
      <c r="B507" s="8" t="str">
        <f>"黄蕾"</f>
        <v>黄蕾</v>
      </c>
      <c r="C507" s="8" t="str">
        <f>"652420240609120447150567"</f>
        <v>652420240609120447150567</v>
      </c>
      <c r="D507" s="8">
        <v>202</v>
      </c>
      <c r="E507" s="7" t="s">
        <v>12</v>
      </c>
      <c r="F507" s="7"/>
    </row>
    <row r="508" customHeight="1" spans="1:6">
      <c r="A508" s="7">
        <v>506</v>
      </c>
      <c r="B508" s="8" t="str">
        <f>"王香心"</f>
        <v>王香心</v>
      </c>
      <c r="C508" s="8" t="str">
        <f>"652420240609111350150473"</f>
        <v>652420240609111350150473</v>
      </c>
      <c r="D508" s="8">
        <v>202</v>
      </c>
      <c r="E508" s="7" t="s">
        <v>12</v>
      </c>
      <c r="F508" s="7"/>
    </row>
    <row r="509" customHeight="1" spans="1:6">
      <c r="A509" s="7">
        <v>507</v>
      </c>
      <c r="B509" s="8" t="str">
        <f>"王辅军"</f>
        <v>王辅军</v>
      </c>
      <c r="C509" s="8" t="str">
        <f>"652420240608133742149089"</f>
        <v>652420240608133742149089</v>
      </c>
      <c r="D509" s="8">
        <v>202</v>
      </c>
      <c r="E509" s="7" t="s">
        <v>12</v>
      </c>
      <c r="F509" s="7"/>
    </row>
    <row r="510" customHeight="1" spans="1:6">
      <c r="A510" s="7">
        <v>508</v>
      </c>
      <c r="B510" s="8" t="str">
        <f>"岑金璐"</f>
        <v>岑金璐</v>
      </c>
      <c r="C510" s="8" t="str">
        <f>"652420240609101643150364"</f>
        <v>652420240609101643150364</v>
      </c>
      <c r="D510" s="8">
        <v>202</v>
      </c>
      <c r="E510" s="7" t="s">
        <v>12</v>
      </c>
      <c r="F510" s="7"/>
    </row>
    <row r="511" customHeight="1" spans="1:6">
      <c r="A511" s="7">
        <v>509</v>
      </c>
      <c r="B511" s="8" t="str">
        <f>"戴祖圣"</f>
        <v>戴祖圣</v>
      </c>
      <c r="C511" s="8" t="str">
        <f>"652420240609144409150834"</f>
        <v>652420240609144409150834</v>
      </c>
      <c r="D511" s="8">
        <v>202</v>
      </c>
      <c r="E511" s="7" t="s">
        <v>12</v>
      </c>
      <c r="F511" s="7"/>
    </row>
    <row r="512" customHeight="1" spans="1:6">
      <c r="A512" s="7">
        <v>510</v>
      </c>
      <c r="B512" s="8" t="str">
        <f>"莫紫婉"</f>
        <v>莫紫婉</v>
      </c>
      <c r="C512" s="8" t="str">
        <f>"652420240609141922150789"</f>
        <v>652420240609141922150789</v>
      </c>
      <c r="D512" s="8">
        <v>202</v>
      </c>
      <c r="E512" s="7" t="s">
        <v>12</v>
      </c>
      <c r="F512" s="7"/>
    </row>
    <row r="513" customHeight="1" spans="1:6">
      <c r="A513" s="7">
        <v>511</v>
      </c>
      <c r="B513" s="8" t="str">
        <f>"谢缘"</f>
        <v>谢缘</v>
      </c>
      <c r="C513" s="8" t="str">
        <f>"652420240609135548150758"</f>
        <v>652420240609135548150758</v>
      </c>
      <c r="D513" s="8">
        <v>202</v>
      </c>
      <c r="E513" s="7" t="s">
        <v>12</v>
      </c>
      <c r="F513" s="7"/>
    </row>
    <row r="514" customHeight="1" spans="1:6">
      <c r="A514" s="7">
        <v>512</v>
      </c>
      <c r="B514" s="8" t="str">
        <f>"蔡倚"</f>
        <v>蔡倚</v>
      </c>
      <c r="C514" s="8" t="str">
        <f>"652420240605224230141270"</f>
        <v>652420240605224230141270</v>
      </c>
      <c r="D514" s="8">
        <v>202</v>
      </c>
      <c r="E514" s="7" t="s">
        <v>12</v>
      </c>
      <c r="F514" s="7"/>
    </row>
    <row r="515" customHeight="1" spans="1:6">
      <c r="A515" s="7">
        <v>513</v>
      </c>
      <c r="B515" s="8" t="str">
        <f>"何小娜"</f>
        <v>何小娜</v>
      </c>
      <c r="C515" s="8" t="str">
        <f>"652420240608172028149471"</f>
        <v>652420240608172028149471</v>
      </c>
      <c r="D515" s="8">
        <v>202</v>
      </c>
      <c r="E515" s="7" t="s">
        <v>12</v>
      </c>
      <c r="F515" s="7"/>
    </row>
    <row r="516" customHeight="1" spans="1:6">
      <c r="A516" s="7">
        <v>514</v>
      </c>
      <c r="B516" s="8" t="str">
        <f>"王先树"</f>
        <v>王先树</v>
      </c>
      <c r="C516" s="8" t="str">
        <f>"652420240609154047150947"</f>
        <v>652420240609154047150947</v>
      </c>
      <c r="D516" s="8">
        <v>202</v>
      </c>
      <c r="E516" s="7" t="s">
        <v>12</v>
      </c>
      <c r="F516" s="7"/>
    </row>
    <row r="517" customHeight="1" spans="1:6">
      <c r="A517" s="7">
        <v>515</v>
      </c>
      <c r="B517" s="8" t="str">
        <f>"蔡亲豪"</f>
        <v>蔡亲豪</v>
      </c>
      <c r="C517" s="8" t="str">
        <f>"652420240609162408151019"</f>
        <v>652420240609162408151019</v>
      </c>
      <c r="D517" s="8">
        <v>202</v>
      </c>
      <c r="E517" s="7" t="s">
        <v>12</v>
      </c>
      <c r="F517" s="7"/>
    </row>
    <row r="518" customHeight="1" spans="1:6">
      <c r="A518" s="7">
        <v>516</v>
      </c>
      <c r="B518" s="8" t="str">
        <f>"郭皇玲"</f>
        <v>郭皇玲</v>
      </c>
      <c r="C518" s="8" t="str">
        <f>"652420240608120733148943"</f>
        <v>652420240608120733148943</v>
      </c>
      <c r="D518" s="8">
        <v>202</v>
      </c>
      <c r="E518" s="7" t="s">
        <v>12</v>
      </c>
      <c r="F518" s="7"/>
    </row>
    <row r="519" customHeight="1" spans="1:6">
      <c r="A519" s="7">
        <v>517</v>
      </c>
      <c r="B519" s="8" t="str">
        <f>"黄冠龙"</f>
        <v>黄冠龙</v>
      </c>
      <c r="C519" s="8" t="str">
        <f>"652420240603090633118290"</f>
        <v>652420240603090633118290</v>
      </c>
      <c r="D519" s="8">
        <v>203</v>
      </c>
      <c r="E519" s="7" t="s">
        <v>13</v>
      </c>
      <c r="F519" s="7"/>
    </row>
    <row r="520" customHeight="1" spans="1:6">
      <c r="A520" s="7">
        <v>518</v>
      </c>
      <c r="B520" s="8" t="str">
        <f>"陈欢"</f>
        <v>陈欢</v>
      </c>
      <c r="C520" s="8" t="str">
        <f>"652420240603125028121150"</f>
        <v>652420240603125028121150</v>
      </c>
      <c r="D520" s="8">
        <v>203</v>
      </c>
      <c r="E520" s="7" t="s">
        <v>13</v>
      </c>
      <c r="F520" s="7"/>
    </row>
    <row r="521" customHeight="1" spans="1:6">
      <c r="A521" s="7">
        <v>519</v>
      </c>
      <c r="B521" s="8" t="str">
        <f>"梁思源"</f>
        <v>梁思源</v>
      </c>
      <c r="C521" s="8" t="str">
        <f>"652420240603142003121947"</f>
        <v>652420240603142003121947</v>
      </c>
      <c r="D521" s="8">
        <v>203</v>
      </c>
      <c r="E521" s="7" t="s">
        <v>13</v>
      </c>
      <c r="F521" s="7"/>
    </row>
    <row r="522" customHeight="1" spans="1:6">
      <c r="A522" s="7">
        <v>520</v>
      </c>
      <c r="B522" s="8" t="str">
        <f>"李露茜"</f>
        <v>李露茜</v>
      </c>
      <c r="C522" s="8" t="str">
        <f>"652420240603210646125108"</f>
        <v>652420240603210646125108</v>
      </c>
      <c r="D522" s="8">
        <v>203</v>
      </c>
      <c r="E522" s="7" t="s">
        <v>13</v>
      </c>
      <c r="F522" s="7"/>
    </row>
    <row r="523" customHeight="1" spans="1:6">
      <c r="A523" s="7">
        <v>521</v>
      </c>
      <c r="B523" s="8" t="str">
        <f>"王学飞"</f>
        <v>王学飞</v>
      </c>
      <c r="C523" s="8" t="str">
        <f>"652420240604095541126850"</f>
        <v>652420240604095541126850</v>
      </c>
      <c r="D523" s="8">
        <v>203</v>
      </c>
      <c r="E523" s="7" t="s">
        <v>13</v>
      </c>
      <c r="F523" s="7"/>
    </row>
    <row r="524" customHeight="1" spans="1:6">
      <c r="A524" s="7">
        <v>522</v>
      </c>
      <c r="B524" s="8" t="str">
        <f>"李经福"</f>
        <v>李经福</v>
      </c>
      <c r="C524" s="8" t="str">
        <f>"652420240604110939127636"</f>
        <v>652420240604110939127636</v>
      </c>
      <c r="D524" s="8">
        <v>203</v>
      </c>
      <c r="E524" s="7" t="s">
        <v>13</v>
      </c>
      <c r="F524" s="7"/>
    </row>
    <row r="525" customHeight="1" spans="1:6">
      <c r="A525" s="7">
        <v>523</v>
      </c>
      <c r="B525" s="8" t="str">
        <f>"杨杰"</f>
        <v>杨杰</v>
      </c>
      <c r="C525" s="8" t="str">
        <f>"652420240604143849129046"</f>
        <v>652420240604143849129046</v>
      </c>
      <c r="D525" s="8">
        <v>203</v>
      </c>
      <c r="E525" s="7" t="s">
        <v>13</v>
      </c>
      <c r="F525" s="7"/>
    </row>
    <row r="526" customHeight="1" spans="1:6">
      <c r="A526" s="7">
        <v>524</v>
      </c>
      <c r="B526" s="8" t="str">
        <f>"王秀薇"</f>
        <v>王秀薇</v>
      </c>
      <c r="C526" s="8" t="str">
        <f>"652420240604165538130300"</f>
        <v>652420240604165538130300</v>
      </c>
      <c r="D526" s="8">
        <v>203</v>
      </c>
      <c r="E526" s="7" t="s">
        <v>13</v>
      </c>
      <c r="F526" s="7"/>
    </row>
    <row r="527" customHeight="1" spans="1:6">
      <c r="A527" s="7">
        <v>525</v>
      </c>
      <c r="B527" s="8" t="str">
        <f>"张嘉婧"</f>
        <v>张嘉婧</v>
      </c>
      <c r="C527" s="8" t="str">
        <f>"652420240604215314131983"</f>
        <v>652420240604215314131983</v>
      </c>
      <c r="D527" s="8">
        <v>203</v>
      </c>
      <c r="E527" s="7" t="s">
        <v>13</v>
      </c>
      <c r="F527" s="7"/>
    </row>
    <row r="528" customHeight="1" spans="1:6">
      <c r="A528" s="7">
        <v>526</v>
      </c>
      <c r="B528" s="8" t="str">
        <f>"吴启璋"</f>
        <v>吴启璋</v>
      </c>
      <c r="C528" s="8" t="str">
        <f>"652420240605134049136682"</f>
        <v>652420240605134049136682</v>
      </c>
      <c r="D528" s="8">
        <v>203</v>
      </c>
      <c r="E528" s="7" t="s">
        <v>13</v>
      </c>
      <c r="F528" s="7"/>
    </row>
    <row r="529" customHeight="1" spans="1:6">
      <c r="A529" s="7">
        <v>527</v>
      </c>
      <c r="B529" s="8" t="str">
        <f>"王丽"</f>
        <v>王丽</v>
      </c>
      <c r="C529" s="8" t="str">
        <f>"652420240604112044127736"</f>
        <v>652420240604112044127736</v>
      </c>
      <c r="D529" s="8">
        <v>203</v>
      </c>
      <c r="E529" s="7" t="s">
        <v>13</v>
      </c>
      <c r="F529" s="7"/>
    </row>
    <row r="530" customHeight="1" spans="1:6">
      <c r="A530" s="7">
        <v>528</v>
      </c>
      <c r="B530" s="8" t="str">
        <f>"曾丽婷"</f>
        <v>曾丽婷</v>
      </c>
      <c r="C530" s="8" t="str">
        <f>"652420240605150032139240"</f>
        <v>652420240605150032139240</v>
      </c>
      <c r="D530" s="8">
        <v>203</v>
      </c>
      <c r="E530" s="7" t="s">
        <v>13</v>
      </c>
      <c r="F530" s="7"/>
    </row>
    <row r="531" customHeight="1" spans="1:6">
      <c r="A531" s="7">
        <v>529</v>
      </c>
      <c r="B531" s="8" t="str">
        <f>"龚馨"</f>
        <v>龚馨</v>
      </c>
      <c r="C531" s="8" t="str">
        <f>"652420240605002953132589"</f>
        <v>652420240605002953132589</v>
      </c>
      <c r="D531" s="8">
        <v>203</v>
      </c>
      <c r="E531" s="7" t="s">
        <v>13</v>
      </c>
      <c r="F531" s="7"/>
    </row>
    <row r="532" customHeight="1" spans="1:6">
      <c r="A532" s="7">
        <v>530</v>
      </c>
      <c r="B532" s="8" t="str">
        <f>"周明"</f>
        <v>周明</v>
      </c>
      <c r="C532" s="8" t="str">
        <f>"652420240608133730149088"</f>
        <v>652420240608133730149088</v>
      </c>
      <c r="D532" s="8">
        <v>203</v>
      </c>
      <c r="E532" s="7" t="s">
        <v>13</v>
      </c>
      <c r="F532" s="7"/>
    </row>
    <row r="533" customHeight="1" spans="1:6">
      <c r="A533" s="7">
        <v>531</v>
      </c>
      <c r="B533" s="8" t="str">
        <f>"李航"</f>
        <v>李航</v>
      </c>
      <c r="C533" s="8" t="str">
        <f>"652420240607233738148425"</f>
        <v>652420240607233738148425</v>
      </c>
      <c r="D533" s="8">
        <v>203</v>
      </c>
      <c r="E533" s="7" t="s">
        <v>13</v>
      </c>
      <c r="F533" s="7"/>
    </row>
    <row r="534" customHeight="1" spans="1:6">
      <c r="A534" s="7">
        <v>532</v>
      </c>
      <c r="B534" s="8" t="str">
        <f>"吴秋婷"</f>
        <v>吴秋婷</v>
      </c>
      <c r="C534" s="8" t="str">
        <f>"652420240608232632150052"</f>
        <v>652420240608232632150052</v>
      </c>
      <c r="D534" s="8">
        <v>203</v>
      </c>
      <c r="E534" s="7" t="s">
        <v>13</v>
      </c>
      <c r="F534" s="7"/>
    </row>
    <row r="535" customHeight="1" spans="1:6">
      <c r="A535" s="7">
        <v>533</v>
      </c>
      <c r="B535" s="8" t="str">
        <f>"吴娜"</f>
        <v>吴娜</v>
      </c>
      <c r="C535" s="8" t="str">
        <f>"652420240609100851150349"</f>
        <v>652420240609100851150349</v>
      </c>
      <c r="D535" s="8">
        <v>203</v>
      </c>
      <c r="E535" s="7" t="s">
        <v>13</v>
      </c>
      <c r="F535" s="7"/>
    </row>
    <row r="536" customHeight="1" spans="1:6">
      <c r="A536" s="7">
        <v>534</v>
      </c>
      <c r="B536" s="8" t="str">
        <f>"李科祺"</f>
        <v>李科祺</v>
      </c>
      <c r="C536" s="8" t="str">
        <f>"652420240603214621125323"</f>
        <v>652420240603214621125323</v>
      </c>
      <c r="D536" s="8">
        <v>204</v>
      </c>
      <c r="E536" s="7" t="s">
        <v>14</v>
      </c>
      <c r="F536" s="7"/>
    </row>
    <row r="537" customHeight="1" spans="1:6">
      <c r="A537" s="7">
        <v>535</v>
      </c>
      <c r="B537" s="8" t="str">
        <f>"王传进"</f>
        <v>王传进</v>
      </c>
      <c r="C537" s="8" t="str">
        <f>"652420240604091633126429"</f>
        <v>652420240604091633126429</v>
      </c>
      <c r="D537" s="8">
        <v>204</v>
      </c>
      <c r="E537" s="7" t="s">
        <v>14</v>
      </c>
      <c r="F537" s="7"/>
    </row>
    <row r="538" customHeight="1" spans="1:6">
      <c r="A538" s="7">
        <v>536</v>
      </c>
      <c r="B538" s="8" t="str">
        <f>"李志勇"</f>
        <v>李志勇</v>
      </c>
      <c r="C538" s="8" t="str">
        <f>"652420240604114429127953"</f>
        <v>652420240604114429127953</v>
      </c>
      <c r="D538" s="8">
        <v>204</v>
      </c>
      <c r="E538" s="7" t="s">
        <v>14</v>
      </c>
      <c r="F538" s="7"/>
    </row>
    <row r="539" customHeight="1" spans="1:6">
      <c r="A539" s="7">
        <v>537</v>
      </c>
      <c r="B539" s="8" t="str">
        <f>"梁微"</f>
        <v>梁微</v>
      </c>
      <c r="C539" s="8" t="str">
        <f>"652420240603162242123553"</f>
        <v>652420240603162242123553</v>
      </c>
      <c r="D539" s="8">
        <v>204</v>
      </c>
      <c r="E539" s="7" t="s">
        <v>14</v>
      </c>
      <c r="F539" s="7"/>
    </row>
    <row r="540" customHeight="1" spans="1:6">
      <c r="A540" s="7">
        <v>538</v>
      </c>
      <c r="B540" s="8" t="str">
        <f>"王泽"</f>
        <v>王泽</v>
      </c>
      <c r="C540" s="8" t="str">
        <f>"652420240604181845130762"</f>
        <v>652420240604181845130762</v>
      </c>
      <c r="D540" s="8">
        <v>204</v>
      </c>
      <c r="E540" s="7" t="s">
        <v>14</v>
      </c>
      <c r="F540" s="7"/>
    </row>
    <row r="541" customHeight="1" spans="1:6">
      <c r="A541" s="7">
        <v>539</v>
      </c>
      <c r="B541" s="8" t="str">
        <f>"李冠雄"</f>
        <v>李冠雄</v>
      </c>
      <c r="C541" s="8" t="str">
        <f>"652420240606162919143622"</f>
        <v>652420240606162919143622</v>
      </c>
      <c r="D541" s="8">
        <v>204</v>
      </c>
      <c r="E541" s="7" t="s">
        <v>14</v>
      </c>
      <c r="F541" s="7"/>
    </row>
    <row r="542" customHeight="1" spans="1:6">
      <c r="A542" s="7">
        <v>540</v>
      </c>
      <c r="B542" s="8" t="str">
        <f>"徐奇明"</f>
        <v>徐奇明</v>
      </c>
      <c r="C542" s="8" t="str">
        <f>"652420240607192128147902"</f>
        <v>652420240607192128147902</v>
      </c>
      <c r="D542" s="8">
        <v>204</v>
      </c>
      <c r="E542" s="7" t="s">
        <v>14</v>
      </c>
      <c r="F542" s="7"/>
    </row>
    <row r="543" customHeight="1" spans="1:6">
      <c r="A543" s="7">
        <v>541</v>
      </c>
      <c r="B543" s="8" t="str">
        <f>"陈元军"</f>
        <v>陈元军</v>
      </c>
      <c r="C543" s="8" t="str">
        <f>"652420240609100333150338"</f>
        <v>652420240609100333150338</v>
      </c>
      <c r="D543" s="8">
        <v>204</v>
      </c>
      <c r="E543" s="7" t="s">
        <v>14</v>
      </c>
      <c r="F543" s="7"/>
    </row>
    <row r="544" customHeight="1" spans="1:6">
      <c r="A544" s="7">
        <v>542</v>
      </c>
      <c r="B544" s="8" t="str">
        <f>"莫昌鹤"</f>
        <v>莫昌鹤</v>
      </c>
      <c r="C544" s="8" t="str">
        <f>"652420240609114830150535"</f>
        <v>652420240609114830150535</v>
      </c>
      <c r="D544" s="8">
        <v>204</v>
      </c>
      <c r="E544" s="7" t="s">
        <v>14</v>
      </c>
      <c r="F544" s="7"/>
    </row>
    <row r="545" customHeight="1" spans="1:6">
      <c r="A545" s="7">
        <v>543</v>
      </c>
      <c r="B545" s="8" t="str">
        <f>"苏应举"</f>
        <v>苏应举</v>
      </c>
      <c r="C545" s="8" t="str">
        <f>"652420240603090135118196"</f>
        <v>652420240603090135118196</v>
      </c>
      <c r="D545" s="8">
        <v>301</v>
      </c>
      <c r="E545" s="7" t="s">
        <v>15</v>
      </c>
      <c r="F545" s="7"/>
    </row>
    <row r="546" customHeight="1" spans="1:6">
      <c r="A546" s="7">
        <v>544</v>
      </c>
      <c r="B546" s="8" t="str">
        <f>"刘元丞"</f>
        <v>刘元丞</v>
      </c>
      <c r="C546" s="8" t="str">
        <f>"652420240603092857118580"</f>
        <v>652420240603092857118580</v>
      </c>
      <c r="D546" s="8">
        <v>301</v>
      </c>
      <c r="E546" s="7" t="s">
        <v>15</v>
      </c>
      <c r="F546" s="7"/>
    </row>
    <row r="547" customHeight="1" spans="1:6">
      <c r="A547" s="7">
        <v>545</v>
      </c>
      <c r="B547" s="8" t="str">
        <f>"王海莉"</f>
        <v>王海莉</v>
      </c>
      <c r="C547" s="8" t="str">
        <f>"652420240603103108119527"</f>
        <v>652420240603103108119527</v>
      </c>
      <c r="D547" s="8">
        <v>301</v>
      </c>
      <c r="E547" s="7" t="s">
        <v>15</v>
      </c>
      <c r="F547" s="7"/>
    </row>
    <row r="548" customHeight="1" spans="1:6">
      <c r="A548" s="7">
        <v>546</v>
      </c>
      <c r="B548" s="8" t="str">
        <f>"李明"</f>
        <v>李明</v>
      </c>
      <c r="C548" s="8" t="str">
        <f>"652420240603103110119528"</f>
        <v>652420240603103110119528</v>
      </c>
      <c r="D548" s="8">
        <v>301</v>
      </c>
      <c r="E548" s="7" t="s">
        <v>15</v>
      </c>
      <c r="F548" s="7"/>
    </row>
    <row r="549" customHeight="1" spans="1:6">
      <c r="A549" s="7">
        <v>547</v>
      </c>
      <c r="B549" s="8" t="str">
        <f>"王刚"</f>
        <v>王刚</v>
      </c>
      <c r="C549" s="8" t="str">
        <f>"652420240603120349120690"</f>
        <v>652420240603120349120690</v>
      </c>
      <c r="D549" s="8">
        <v>301</v>
      </c>
      <c r="E549" s="7" t="s">
        <v>15</v>
      </c>
      <c r="F549" s="7"/>
    </row>
    <row r="550" customHeight="1" spans="1:6">
      <c r="A550" s="7">
        <v>548</v>
      </c>
      <c r="B550" s="8" t="str">
        <f>"吴美霞"</f>
        <v>吴美霞</v>
      </c>
      <c r="C550" s="8" t="str">
        <f>"652420240603112415120285"</f>
        <v>652420240603112415120285</v>
      </c>
      <c r="D550" s="8">
        <v>301</v>
      </c>
      <c r="E550" s="7" t="s">
        <v>15</v>
      </c>
      <c r="F550" s="7"/>
    </row>
    <row r="551" customHeight="1" spans="1:6">
      <c r="A551" s="7">
        <v>549</v>
      </c>
      <c r="B551" s="8" t="str">
        <f>"曾维翔"</f>
        <v>曾维翔</v>
      </c>
      <c r="C551" s="8" t="str">
        <f>"652420240603140445121791"</f>
        <v>652420240603140445121791</v>
      </c>
      <c r="D551" s="8">
        <v>301</v>
      </c>
      <c r="E551" s="7" t="s">
        <v>15</v>
      </c>
      <c r="F551" s="7"/>
    </row>
    <row r="552" customHeight="1" spans="1:6">
      <c r="A552" s="7">
        <v>550</v>
      </c>
      <c r="B552" s="8" t="str">
        <f>"蔡兴翔"</f>
        <v>蔡兴翔</v>
      </c>
      <c r="C552" s="8" t="str">
        <f>"652420240603170924124033"</f>
        <v>652420240603170924124033</v>
      </c>
      <c r="D552" s="8">
        <v>301</v>
      </c>
      <c r="E552" s="7" t="s">
        <v>15</v>
      </c>
      <c r="F552" s="7"/>
    </row>
    <row r="553" customHeight="1" spans="1:6">
      <c r="A553" s="7">
        <v>551</v>
      </c>
      <c r="B553" s="8" t="str">
        <f>"王康传"</f>
        <v>王康传</v>
      </c>
      <c r="C553" s="8" t="str">
        <f>"652420240603172359124142"</f>
        <v>652420240603172359124142</v>
      </c>
      <c r="D553" s="8">
        <v>301</v>
      </c>
      <c r="E553" s="7" t="s">
        <v>15</v>
      </c>
      <c r="F553" s="7"/>
    </row>
    <row r="554" customHeight="1" spans="1:6">
      <c r="A554" s="7">
        <v>552</v>
      </c>
      <c r="B554" s="8" t="str">
        <f>"符丽芬"</f>
        <v>符丽芬</v>
      </c>
      <c r="C554" s="8" t="str">
        <f>"652420240603204524124996"</f>
        <v>652420240603204524124996</v>
      </c>
      <c r="D554" s="8">
        <v>301</v>
      </c>
      <c r="E554" s="7" t="s">
        <v>15</v>
      </c>
      <c r="F554" s="7"/>
    </row>
    <row r="555" customHeight="1" spans="1:6">
      <c r="A555" s="7">
        <v>553</v>
      </c>
      <c r="B555" s="8" t="str">
        <f>"曾颂"</f>
        <v>曾颂</v>
      </c>
      <c r="C555" s="8" t="str">
        <f>"652420240603152446122741"</f>
        <v>652420240603152446122741</v>
      </c>
      <c r="D555" s="8">
        <v>301</v>
      </c>
      <c r="E555" s="7" t="s">
        <v>15</v>
      </c>
      <c r="F555" s="7"/>
    </row>
    <row r="556" customHeight="1" spans="1:6">
      <c r="A556" s="7">
        <v>554</v>
      </c>
      <c r="B556" s="8" t="str">
        <f>"周雨菱"</f>
        <v>周雨菱</v>
      </c>
      <c r="C556" s="8" t="str">
        <f>"652420240604102156127141"</f>
        <v>652420240604102156127141</v>
      </c>
      <c r="D556" s="8">
        <v>301</v>
      </c>
      <c r="E556" s="7" t="s">
        <v>15</v>
      </c>
      <c r="F556" s="7"/>
    </row>
    <row r="557" customHeight="1" spans="1:6">
      <c r="A557" s="7">
        <v>555</v>
      </c>
      <c r="B557" s="8" t="str">
        <f>"王颖"</f>
        <v>王颖</v>
      </c>
      <c r="C557" s="8" t="str">
        <f>"652420240603173807124205"</f>
        <v>652420240603173807124205</v>
      </c>
      <c r="D557" s="8">
        <v>301</v>
      </c>
      <c r="E557" s="7" t="s">
        <v>15</v>
      </c>
      <c r="F557" s="7"/>
    </row>
    <row r="558" customHeight="1" spans="1:6">
      <c r="A558" s="7">
        <v>556</v>
      </c>
      <c r="B558" s="8" t="str">
        <f>"梁安武"</f>
        <v>梁安武</v>
      </c>
      <c r="C558" s="8" t="str">
        <f>"652420240603112051120242"</f>
        <v>652420240603112051120242</v>
      </c>
      <c r="D558" s="8">
        <v>301</v>
      </c>
      <c r="E558" s="7" t="s">
        <v>15</v>
      </c>
      <c r="F558" s="7"/>
    </row>
    <row r="559" customHeight="1" spans="1:6">
      <c r="A559" s="7">
        <v>557</v>
      </c>
      <c r="B559" s="8" t="str">
        <f>"岑运皇"</f>
        <v>岑运皇</v>
      </c>
      <c r="C559" s="8" t="str">
        <f>"652420240604155104129738"</f>
        <v>652420240604155104129738</v>
      </c>
      <c r="D559" s="8">
        <v>301</v>
      </c>
      <c r="E559" s="7" t="s">
        <v>15</v>
      </c>
      <c r="F559" s="7"/>
    </row>
    <row r="560" customHeight="1" spans="1:6">
      <c r="A560" s="7">
        <v>558</v>
      </c>
      <c r="B560" s="8" t="str">
        <f>"李颖玉"</f>
        <v>李颖玉</v>
      </c>
      <c r="C560" s="8" t="str">
        <f>"652420240604144605129093"</f>
        <v>652420240604144605129093</v>
      </c>
      <c r="D560" s="8">
        <v>301</v>
      </c>
      <c r="E560" s="7" t="s">
        <v>15</v>
      </c>
      <c r="F560" s="7"/>
    </row>
    <row r="561" customHeight="1" spans="1:6">
      <c r="A561" s="7">
        <v>559</v>
      </c>
      <c r="B561" s="8" t="str">
        <f>"陈丽宇"</f>
        <v>陈丽宇</v>
      </c>
      <c r="C561" s="8" t="str">
        <f>"652420240604164623130237"</f>
        <v>652420240604164623130237</v>
      </c>
      <c r="D561" s="8">
        <v>301</v>
      </c>
      <c r="E561" s="7" t="s">
        <v>15</v>
      </c>
      <c r="F561" s="7"/>
    </row>
    <row r="562" customHeight="1" spans="1:6">
      <c r="A562" s="7">
        <v>560</v>
      </c>
      <c r="B562" s="8" t="str">
        <f>"欧国栋"</f>
        <v>欧国栋</v>
      </c>
      <c r="C562" s="8" t="str">
        <f>"652420240604092930126577"</f>
        <v>652420240604092930126577</v>
      </c>
      <c r="D562" s="8">
        <v>301</v>
      </c>
      <c r="E562" s="7" t="s">
        <v>15</v>
      </c>
      <c r="F562" s="7"/>
    </row>
    <row r="563" customHeight="1" spans="1:6">
      <c r="A563" s="7">
        <v>561</v>
      </c>
      <c r="B563" s="8" t="str">
        <f>"吴坤圣"</f>
        <v>吴坤圣</v>
      </c>
      <c r="C563" s="8" t="str">
        <f>"652420240604192418131101"</f>
        <v>652420240604192418131101</v>
      </c>
      <c r="D563" s="8">
        <v>301</v>
      </c>
      <c r="E563" s="7" t="s">
        <v>15</v>
      </c>
      <c r="F563" s="7"/>
    </row>
    <row r="564" customHeight="1" spans="1:6">
      <c r="A564" s="7">
        <v>562</v>
      </c>
      <c r="B564" s="8" t="str">
        <f>"黄丞"</f>
        <v>黄丞</v>
      </c>
      <c r="C564" s="8" t="str">
        <f>"652420240604193602131156"</f>
        <v>652420240604193602131156</v>
      </c>
      <c r="D564" s="8">
        <v>301</v>
      </c>
      <c r="E564" s="7" t="s">
        <v>15</v>
      </c>
      <c r="F564" s="7"/>
    </row>
    <row r="565" customHeight="1" spans="1:6">
      <c r="A565" s="7">
        <v>563</v>
      </c>
      <c r="B565" s="8" t="str">
        <f>"李程"</f>
        <v>李程</v>
      </c>
      <c r="C565" s="8" t="str">
        <f>"652420240605100123133346"</f>
        <v>652420240605100123133346</v>
      </c>
      <c r="D565" s="8">
        <v>301</v>
      </c>
      <c r="E565" s="7" t="s">
        <v>15</v>
      </c>
      <c r="F565" s="7"/>
    </row>
    <row r="566" customHeight="1" spans="1:6">
      <c r="A566" s="7">
        <v>564</v>
      </c>
      <c r="B566" s="8" t="str">
        <f>"朱仕权"</f>
        <v>朱仕权</v>
      </c>
      <c r="C566" s="8" t="str">
        <f>"652420240605163449139773"</f>
        <v>652420240605163449139773</v>
      </c>
      <c r="D566" s="8">
        <v>301</v>
      </c>
      <c r="E566" s="7" t="s">
        <v>15</v>
      </c>
      <c r="F566" s="7"/>
    </row>
    <row r="567" customHeight="1" spans="1:6">
      <c r="A567" s="7">
        <v>565</v>
      </c>
      <c r="B567" s="8" t="str">
        <f>"王国富"</f>
        <v>王国富</v>
      </c>
      <c r="C567" s="8" t="str">
        <f>"652420240603194824124744"</f>
        <v>652420240603194824124744</v>
      </c>
      <c r="D567" s="8">
        <v>301</v>
      </c>
      <c r="E567" s="7" t="s">
        <v>15</v>
      </c>
      <c r="F567" s="7"/>
    </row>
    <row r="568" customHeight="1" spans="1:6">
      <c r="A568" s="7">
        <v>566</v>
      </c>
      <c r="B568" s="8" t="str">
        <f>"邓秀林"</f>
        <v>邓秀林</v>
      </c>
      <c r="C568" s="8" t="str">
        <f>"652420240606004126141528"</f>
        <v>652420240606004126141528</v>
      </c>
      <c r="D568" s="8">
        <v>301</v>
      </c>
      <c r="E568" s="7" t="s">
        <v>15</v>
      </c>
      <c r="F568" s="7"/>
    </row>
    <row r="569" customHeight="1" spans="1:6">
      <c r="A569" s="7">
        <v>567</v>
      </c>
      <c r="B569" s="8" t="str">
        <f>"杨大利"</f>
        <v>杨大利</v>
      </c>
      <c r="C569" s="8" t="str">
        <f>"652420240603170820124029"</f>
        <v>652420240603170820124029</v>
      </c>
      <c r="D569" s="8">
        <v>301</v>
      </c>
      <c r="E569" s="7" t="s">
        <v>15</v>
      </c>
      <c r="F569" s="7"/>
    </row>
    <row r="570" customHeight="1" spans="1:6">
      <c r="A570" s="7">
        <v>568</v>
      </c>
      <c r="B570" s="8" t="str">
        <f>"黄雪峰"</f>
        <v>黄雪峰</v>
      </c>
      <c r="C570" s="8" t="str">
        <f>"652420240605232330141433"</f>
        <v>652420240605232330141433</v>
      </c>
      <c r="D570" s="8">
        <v>301</v>
      </c>
      <c r="E570" s="7" t="s">
        <v>15</v>
      </c>
      <c r="F570" s="7"/>
    </row>
    <row r="571" customHeight="1" spans="1:6">
      <c r="A571" s="7">
        <v>569</v>
      </c>
      <c r="B571" s="8" t="str">
        <f>"蓝娇闪"</f>
        <v>蓝娇闪</v>
      </c>
      <c r="C571" s="8" t="str">
        <f>"652420240603102541119436"</f>
        <v>652420240603102541119436</v>
      </c>
      <c r="D571" s="8">
        <v>301</v>
      </c>
      <c r="E571" s="7" t="s">
        <v>15</v>
      </c>
      <c r="F571" s="7"/>
    </row>
    <row r="572" customHeight="1" spans="1:6">
      <c r="A572" s="7">
        <v>570</v>
      </c>
      <c r="B572" s="8" t="str">
        <f>"曾克"</f>
        <v>曾克</v>
      </c>
      <c r="C572" s="8" t="str">
        <f>"652420240606135209142927"</f>
        <v>652420240606135209142927</v>
      </c>
      <c r="D572" s="8">
        <v>301</v>
      </c>
      <c r="E572" s="7" t="s">
        <v>15</v>
      </c>
      <c r="F572" s="7"/>
    </row>
    <row r="573" customHeight="1" spans="1:6">
      <c r="A573" s="7">
        <v>571</v>
      </c>
      <c r="B573" s="8" t="str">
        <f>"侯俊妃"</f>
        <v>侯俊妃</v>
      </c>
      <c r="C573" s="8" t="str">
        <f>"652420240604191647131054"</f>
        <v>652420240604191647131054</v>
      </c>
      <c r="D573" s="8">
        <v>301</v>
      </c>
      <c r="E573" s="7" t="s">
        <v>15</v>
      </c>
      <c r="F573" s="7"/>
    </row>
    <row r="574" customHeight="1" spans="1:6">
      <c r="A574" s="7">
        <v>572</v>
      </c>
      <c r="B574" s="8" t="str">
        <f>"王英花"</f>
        <v>王英花</v>
      </c>
      <c r="C574" s="8" t="str">
        <f>"652420240607105818146038"</f>
        <v>652420240607105818146038</v>
      </c>
      <c r="D574" s="8">
        <v>301</v>
      </c>
      <c r="E574" s="7" t="s">
        <v>15</v>
      </c>
      <c r="F574" s="7"/>
    </row>
    <row r="575" customHeight="1" spans="1:6">
      <c r="A575" s="7">
        <v>573</v>
      </c>
      <c r="B575" s="8" t="str">
        <f>"王祥凤"</f>
        <v>王祥凤</v>
      </c>
      <c r="C575" s="8" t="str">
        <f>"652420240607131304146635"</f>
        <v>652420240607131304146635</v>
      </c>
      <c r="D575" s="8">
        <v>301</v>
      </c>
      <c r="E575" s="7" t="s">
        <v>15</v>
      </c>
      <c r="F575" s="7"/>
    </row>
    <row r="576" customHeight="1" spans="1:6">
      <c r="A576" s="7">
        <v>574</v>
      </c>
      <c r="B576" s="8" t="str">
        <f>"周莹"</f>
        <v>周莹</v>
      </c>
      <c r="C576" s="8" t="str">
        <f>"652420240608103025148769"</f>
        <v>652420240608103025148769</v>
      </c>
      <c r="D576" s="8">
        <v>301</v>
      </c>
      <c r="E576" s="7" t="s">
        <v>15</v>
      </c>
      <c r="F576" s="7"/>
    </row>
    <row r="577" customHeight="1" spans="1:6">
      <c r="A577" s="7">
        <v>575</v>
      </c>
      <c r="B577" s="8" t="str">
        <f>"唐晓薇"</f>
        <v>唐晓薇</v>
      </c>
      <c r="C577" s="8" t="str">
        <f>"652420240608011149148514"</f>
        <v>652420240608011149148514</v>
      </c>
      <c r="D577" s="8">
        <v>301</v>
      </c>
      <c r="E577" s="7" t="s">
        <v>15</v>
      </c>
      <c r="F577" s="7"/>
    </row>
    <row r="578" customHeight="1" spans="1:6">
      <c r="A578" s="7">
        <v>576</v>
      </c>
      <c r="B578" s="8" t="str">
        <f>"王庆师"</f>
        <v>王庆师</v>
      </c>
      <c r="C578" s="8" t="str">
        <f>"652420240608161727149357"</f>
        <v>652420240608161727149357</v>
      </c>
      <c r="D578" s="8">
        <v>301</v>
      </c>
      <c r="E578" s="7" t="s">
        <v>15</v>
      </c>
      <c r="F578" s="7"/>
    </row>
    <row r="579" customHeight="1" spans="1:6">
      <c r="A579" s="7">
        <v>577</v>
      </c>
      <c r="B579" s="8" t="str">
        <f>"廖殿旺"</f>
        <v>廖殿旺</v>
      </c>
      <c r="C579" s="8" t="str">
        <f>"652420240603090216118209"</f>
        <v>652420240603090216118209</v>
      </c>
      <c r="D579" s="8">
        <v>302</v>
      </c>
      <c r="E579" s="7" t="s">
        <v>16</v>
      </c>
      <c r="F579" s="7"/>
    </row>
    <row r="580" customHeight="1" spans="1:6">
      <c r="A580" s="7">
        <v>578</v>
      </c>
      <c r="B580" s="8" t="str">
        <f>"王凡"</f>
        <v>王凡</v>
      </c>
      <c r="C580" s="8" t="str">
        <f>"652420240603090119118190"</f>
        <v>652420240603090119118190</v>
      </c>
      <c r="D580" s="8">
        <v>302</v>
      </c>
      <c r="E580" s="7" t="s">
        <v>16</v>
      </c>
      <c r="F580" s="7"/>
    </row>
    <row r="581" customHeight="1" spans="1:6">
      <c r="A581" s="7">
        <v>579</v>
      </c>
      <c r="B581" s="8" t="str">
        <f>"李道魁"</f>
        <v>李道魁</v>
      </c>
      <c r="C581" s="8" t="str">
        <f>"652420240603100730119153"</f>
        <v>652420240603100730119153</v>
      </c>
      <c r="D581" s="8">
        <v>302</v>
      </c>
      <c r="E581" s="7" t="s">
        <v>16</v>
      </c>
      <c r="F581" s="7"/>
    </row>
    <row r="582" customHeight="1" spans="1:6">
      <c r="A582" s="7">
        <v>580</v>
      </c>
      <c r="B582" s="8" t="str">
        <f>"莫凡"</f>
        <v>莫凡</v>
      </c>
      <c r="C582" s="8" t="str">
        <f>"652420240603103214119553"</f>
        <v>652420240603103214119553</v>
      </c>
      <c r="D582" s="8">
        <v>302</v>
      </c>
      <c r="E582" s="7" t="s">
        <v>16</v>
      </c>
      <c r="F582" s="7"/>
    </row>
    <row r="583" customHeight="1" spans="1:6">
      <c r="A583" s="7">
        <v>581</v>
      </c>
      <c r="B583" s="8" t="str">
        <f>"林友鑫"</f>
        <v>林友鑫</v>
      </c>
      <c r="C583" s="8" t="str">
        <f>"652420240603104951119844"</f>
        <v>652420240603104951119844</v>
      </c>
      <c r="D583" s="8">
        <v>302</v>
      </c>
      <c r="E583" s="7" t="s">
        <v>16</v>
      </c>
      <c r="F583" s="7"/>
    </row>
    <row r="584" customHeight="1" spans="1:6">
      <c r="A584" s="7">
        <v>582</v>
      </c>
      <c r="B584" s="8" t="str">
        <f>"罗小月"</f>
        <v>罗小月</v>
      </c>
      <c r="C584" s="8" t="str">
        <f>"652420240603103829119650"</f>
        <v>652420240603103829119650</v>
      </c>
      <c r="D584" s="8">
        <v>302</v>
      </c>
      <c r="E584" s="7" t="s">
        <v>16</v>
      </c>
      <c r="F584" s="7"/>
    </row>
    <row r="585" customHeight="1" spans="1:6">
      <c r="A585" s="7">
        <v>583</v>
      </c>
      <c r="B585" s="8" t="str">
        <f>"陈荣宗"</f>
        <v>陈荣宗</v>
      </c>
      <c r="C585" s="8" t="str">
        <f>"652420240603105918119982"</f>
        <v>652420240603105918119982</v>
      </c>
      <c r="D585" s="8">
        <v>302</v>
      </c>
      <c r="E585" s="7" t="s">
        <v>16</v>
      </c>
      <c r="F585" s="7"/>
    </row>
    <row r="586" customHeight="1" spans="1:6">
      <c r="A586" s="7">
        <v>584</v>
      </c>
      <c r="B586" s="8" t="str">
        <f>"陈崇汉"</f>
        <v>陈崇汉</v>
      </c>
      <c r="C586" s="8" t="str">
        <f>"652420240603105044119861"</f>
        <v>652420240603105044119861</v>
      </c>
      <c r="D586" s="8">
        <v>302</v>
      </c>
      <c r="E586" s="7" t="s">
        <v>16</v>
      </c>
      <c r="F586" s="7"/>
    </row>
    <row r="587" customHeight="1" spans="1:6">
      <c r="A587" s="7">
        <v>585</v>
      </c>
      <c r="B587" s="8" t="str">
        <f>"黄富河"</f>
        <v>黄富河</v>
      </c>
      <c r="C587" s="8" t="str">
        <f>"652420240603103524119599"</f>
        <v>652420240603103524119599</v>
      </c>
      <c r="D587" s="8">
        <v>302</v>
      </c>
      <c r="E587" s="7" t="s">
        <v>16</v>
      </c>
      <c r="F587" s="7"/>
    </row>
    <row r="588" customHeight="1" spans="1:6">
      <c r="A588" s="7">
        <v>586</v>
      </c>
      <c r="B588" s="8" t="str">
        <f>"岑选仲"</f>
        <v>岑选仲</v>
      </c>
      <c r="C588" s="8" t="str">
        <f>"652420240603110252120026"</f>
        <v>652420240603110252120026</v>
      </c>
      <c r="D588" s="8">
        <v>302</v>
      </c>
      <c r="E588" s="7" t="s">
        <v>16</v>
      </c>
      <c r="F588" s="7"/>
    </row>
    <row r="589" customHeight="1" spans="1:6">
      <c r="A589" s="7">
        <v>587</v>
      </c>
      <c r="B589" s="8" t="str">
        <f>"云雨晴"</f>
        <v>云雨晴</v>
      </c>
      <c r="C589" s="8" t="str">
        <f>"652420240603102935119504"</f>
        <v>652420240603102935119504</v>
      </c>
      <c r="D589" s="8">
        <v>302</v>
      </c>
      <c r="E589" s="7" t="s">
        <v>16</v>
      </c>
      <c r="F589" s="7"/>
    </row>
    <row r="590" customHeight="1" spans="1:6">
      <c r="A590" s="7">
        <v>588</v>
      </c>
      <c r="B590" s="8" t="str">
        <f>"刘元夫"</f>
        <v>刘元夫</v>
      </c>
      <c r="C590" s="8" t="str">
        <f>"652420240603112831120333"</f>
        <v>652420240603112831120333</v>
      </c>
      <c r="D590" s="8">
        <v>302</v>
      </c>
      <c r="E590" s="7" t="s">
        <v>16</v>
      </c>
      <c r="F590" s="7"/>
    </row>
    <row r="591" customHeight="1" spans="1:6">
      <c r="A591" s="7">
        <v>589</v>
      </c>
      <c r="B591" s="8" t="str">
        <f>"黄育圣"</f>
        <v>黄育圣</v>
      </c>
      <c r="C591" s="8" t="str">
        <f>"652420240603114433120501"</f>
        <v>652420240603114433120501</v>
      </c>
      <c r="D591" s="8">
        <v>302</v>
      </c>
      <c r="E591" s="7" t="s">
        <v>16</v>
      </c>
      <c r="F591" s="7"/>
    </row>
    <row r="592" customHeight="1" spans="1:6">
      <c r="A592" s="7">
        <v>590</v>
      </c>
      <c r="B592" s="8" t="str">
        <f>"李家忠"</f>
        <v>李家忠</v>
      </c>
      <c r="C592" s="8" t="str">
        <f>"652420240603115329120595"</f>
        <v>652420240603115329120595</v>
      </c>
      <c r="D592" s="8">
        <v>302</v>
      </c>
      <c r="E592" s="7" t="s">
        <v>16</v>
      </c>
      <c r="F592" s="7"/>
    </row>
    <row r="593" customHeight="1" spans="1:6">
      <c r="A593" s="7">
        <v>591</v>
      </c>
      <c r="B593" s="8" t="str">
        <f>"王涛"</f>
        <v>王涛</v>
      </c>
      <c r="C593" s="8" t="str">
        <f>"652420240603124825121122"</f>
        <v>652420240603124825121122</v>
      </c>
      <c r="D593" s="8">
        <v>302</v>
      </c>
      <c r="E593" s="7" t="s">
        <v>16</v>
      </c>
      <c r="F593" s="7"/>
    </row>
    <row r="594" customHeight="1" spans="1:6">
      <c r="A594" s="7">
        <v>592</v>
      </c>
      <c r="B594" s="8" t="str">
        <f>"李灿"</f>
        <v>李灿</v>
      </c>
      <c r="C594" s="8" t="str">
        <f>"652420240603092359118511"</f>
        <v>652420240603092359118511</v>
      </c>
      <c r="D594" s="8">
        <v>302</v>
      </c>
      <c r="E594" s="7" t="s">
        <v>16</v>
      </c>
      <c r="F594" s="7"/>
    </row>
    <row r="595" customHeight="1" spans="1:6">
      <c r="A595" s="7">
        <v>593</v>
      </c>
      <c r="B595" s="8" t="str">
        <f>"王茀旭"</f>
        <v>王茀旭</v>
      </c>
      <c r="C595" s="8" t="str">
        <f>"652420240603122016120836"</f>
        <v>652420240603122016120836</v>
      </c>
      <c r="D595" s="8">
        <v>302</v>
      </c>
      <c r="E595" s="7" t="s">
        <v>16</v>
      </c>
      <c r="F595" s="7"/>
    </row>
    <row r="596" customHeight="1" spans="1:6">
      <c r="A596" s="7">
        <v>594</v>
      </c>
      <c r="B596" s="8" t="str">
        <f>"廖阳"</f>
        <v>廖阳</v>
      </c>
      <c r="C596" s="8" t="str">
        <f>"652420240603124011121039"</f>
        <v>652420240603124011121039</v>
      </c>
      <c r="D596" s="8">
        <v>302</v>
      </c>
      <c r="E596" s="7" t="s">
        <v>16</v>
      </c>
      <c r="F596" s="7"/>
    </row>
    <row r="597" customHeight="1" spans="1:6">
      <c r="A597" s="7">
        <v>595</v>
      </c>
      <c r="B597" s="8" t="str">
        <f>"周忠喜"</f>
        <v>周忠喜</v>
      </c>
      <c r="C597" s="8" t="str">
        <f>"652420240603141354121884"</f>
        <v>652420240603141354121884</v>
      </c>
      <c r="D597" s="8">
        <v>302</v>
      </c>
      <c r="E597" s="7" t="s">
        <v>16</v>
      </c>
      <c r="F597" s="7"/>
    </row>
    <row r="598" customHeight="1" spans="1:6">
      <c r="A598" s="7">
        <v>596</v>
      </c>
      <c r="B598" s="8" t="str">
        <f>"彭云"</f>
        <v>彭云</v>
      </c>
      <c r="C598" s="8" t="str">
        <f>"652420240603140533121799"</f>
        <v>652420240603140533121799</v>
      </c>
      <c r="D598" s="8">
        <v>302</v>
      </c>
      <c r="E598" s="7" t="s">
        <v>16</v>
      </c>
      <c r="F598" s="7"/>
    </row>
    <row r="599" customHeight="1" spans="1:6">
      <c r="A599" s="7">
        <v>597</v>
      </c>
      <c r="B599" s="8" t="str">
        <f>"曾照"</f>
        <v>曾照</v>
      </c>
      <c r="C599" s="8" t="str">
        <f>"652420240603142606122015"</f>
        <v>652420240603142606122015</v>
      </c>
      <c r="D599" s="8">
        <v>302</v>
      </c>
      <c r="E599" s="7" t="s">
        <v>16</v>
      </c>
      <c r="F599" s="7"/>
    </row>
    <row r="600" customHeight="1" spans="1:6">
      <c r="A600" s="7">
        <v>598</v>
      </c>
      <c r="B600" s="8" t="str">
        <f>"袁昌煌"</f>
        <v>袁昌煌</v>
      </c>
      <c r="C600" s="8" t="str">
        <f>"652420240603091139118361"</f>
        <v>652420240603091139118361</v>
      </c>
      <c r="D600" s="8">
        <v>302</v>
      </c>
      <c r="E600" s="7" t="s">
        <v>16</v>
      </c>
      <c r="F600" s="7"/>
    </row>
    <row r="601" customHeight="1" spans="1:6">
      <c r="A601" s="7">
        <v>599</v>
      </c>
      <c r="B601" s="8" t="str">
        <f>"刘元程"</f>
        <v>刘元程</v>
      </c>
      <c r="C601" s="8" t="str">
        <f>"652420240603151450122594"</f>
        <v>652420240603151450122594</v>
      </c>
      <c r="D601" s="8">
        <v>302</v>
      </c>
      <c r="E601" s="7" t="s">
        <v>16</v>
      </c>
      <c r="F601" s="7"/>
    </row>
    <row r="602" customHeight="1" spans="1:6">
      <c r="A602" s="7">
        <v>600</v>
      </c>
      <c r="B602" s="8" t="str">
        <f>"王小倩"</f>
        <v>王小倩</v>
      </c>
      <c r="C602" s="8" t="str">
        <f>"652420240603180940124349"</f>
        <v>652420240603180940124349</v>
      </c>
      <c r="D602" s="8">
        <v>302</v>
      </c>
      <c r="E602" s="7" t="s">
        <v>16</v>
      </c>
      <c r="F602" s="7"/>
    </row>
    <row r="603" customHeight="1" spans="1:6">
      <c r="A603" s="7">
        <v>601</v>
      </c>
      <c r="B603" s="8" t="str">
        <f>"王宇"</f>
        <v>王宇</v>
      </c>
      <c r="C603" s="8" t="str">
        <f>"652420240603180641124338"</f>
        <v>652420240603180641124338</v>
      </c>
      <c r="D603" s="8">
        <v>302</v>
      </c>
      <c r="E603" s="7" t="s">
        <v>16</v>
      </c>
      <c r="F603" s="7"/>
    </row>
    <row r="604" customHeight="1" spans="1:6">
      <c r="A604" s="7">
        <v>602</v>
      </c>
      <c r="B604" s="8" t="str">
        <f>"沈振学"</f>
        <v>沈振学</v>
      </c>
      <c r="C604" s="8" t="str">
        <f>"652420240603192121124646"</f>
        <v>652420240603192121124646</v>
      </c>
      <c r="D604" s="8">
        <v>302</v>
      </c>
      <c r="E604" s="7" t="s">
        <v>16</v>
      </c>
      <c r="F604" s="7"/>
    </row>
    <row r="605" customHeight="1" spans="1:6">
      <c r="A605" s="7">
        <v>603</v>
      </c>
      <c r="B605" s="8" t="str">
        <f>"王素朗"</f>
        <v>王素朗</v>
      </c>
      <c r="C605" s="8" t="str">
        <f>"652420240603090215118208"</f>
        <v>652420240603090215118208</v>
      </c>
      <c r="D605" s="8">
        <v>302</v>
      </c>
      <c r="E605" s="7" t="s">
        <v>16</v>
      </c>
      <c r="F605" s="7"/>
    </row>
    <row r="606" customHeight="1" spans="1:6">
      <c r="A606" s="7">
        <v>604</v>
      </c>
      <c r="B606" s="8" t="str">
        <f>"任明月"</f>
        <v>任明月</v>
      </c>
      <c r="C606" s="8" t="str">
        <f>"652420240603204744125011"</f>
        <v>652420240603204744125011</v>
      </c>
      <c r="D606" s="8">
        <v>302</v>
      </c>
      <c r="E606" s="7" t="s">
        <v>16</v>
      </c>
      <c r="F606" s="7"/>
    </row>
    <row r="607" customHeight="1" spans="1:6">
      <c r="A607" s="7">
        <v>605</v>
      </c>
      <c r="B607" s="8" t="str">
        <f>"林静"</f>
        <v>林静</v>
      </c>
      <c r="C607" s="8" t="str">
        <f>"652420240603205603125060"</f>
        <v>652420240603205603125060</v>
      </c>
      <c r="D607" s="8">
        <v>302</v>
      </c>
      <c r="E607" s="7" t="s">
        <v>16</v>
      </c>
      <c r="F607" s="7"/>
    </row>
    <row r="608" customHeight="1" spans="1:6">
      <c r="A608" s="7">
        <v>606</v>
      </c>
      <c r="B608" s="8" t="str">
        <f>"刘裔修"</f>
        <v>刘裔修</v>
      </c>
      <c r="C608" s="8" t="str">
        <f>"652420240603214524125317"</f>
        <v>652420240603214524125317</v>
      </c>
      <c r="D608" s="8">
        <v>302</v>
      </c>
      <c r="E608" s="7" t="s">
        <v>16</v>
      </c>
      <c r="F608" s="7"/>
    </row>
    <row r="609" customHeight="1" spans="1:6">
      <c r="A609" s="7">
        <v>607</v>
      </c>
      <c r="B609" s="8" t="str">
        <f>"云海艳"</f>
        <v>云海艳</v>
      </c>
      <c r="C609" s="8" t="str">
        <f>"652420240603211636125152"</f>
        <v>652420240603211636125152</v>
      </c>
      <c r="D609" s="8">
        <v>302</v>
      </c>
      <c r="E609" s="7" t="s">
        <v>16</v>
      </c>
      <c r="F609" s="7"/>
    </row>
    <row r="610" customHeight="1" spans="1:6">
      <c r="A610" s="7">
        <v>608</v>
      </c>
      <c r="B610" s="8" t="str">
        <f>"王咸义"</f>
        <v>王咸义</v>
      </c>
      <c r="C610" s="8" t="str">
        <f>"652420240603202428124895"</f>
        <v>652420240603202428124895</v>
      </c>
      <c r="D610" s="8">
        <v>302</v>
      </c>
      <c r="E610" s="7" t="s">
        <v>16</v>
      </c>
      <c r="F610" s="7"/>
    </row>
    <row r="611" customHeight="1" spans="1:6">
      <c r="A611" s="7">
        <v>609</v>
      </c>
      <c r="B611" s="8" t="str">
        <f>"李鑫"</f>
        <v>李鑫</v>
      </c>
      <c r="C611" s="8" t="str">
        <f>"652420240603223115125535"</f>
        <v>652420240603223115125535</v>
      </c>
      <c r="D611" s="8">
        <v>302</v>
      </c>
      <c r="E611" s="7" t="s">
        <v>16</v>
      </c>
      <c r="F611" s="7"/>
    </row>
    <row r="612" customHeight="1" spans="1:6">
      <c r="A612" s="7">
        <v>610</v>
      </c>
      <c r="B612" s="8" t="str">
        <f>"张婧怡"</f>
        <v>张婧怡</v>
      </c>
      <c r="C612" s="8" t="str">
        <f>"652420240603202237124887"</f>
        <v>652420240603202237124887</v>
      </c>
      <c r="D612" s="8">
        <v>302</v>
      </c>
      <c r="E612" s="7" t="s">
        <v>16</v>
      </c>
      <c r="F612" s="7"/>
    </row>
    <row r="613" customHeight="1" spans="1:6">
      <c r="A613" s="7">
        <v>611</v>
      </c>
      <c r="B613" s="8" t="str">
        <f>"符神苡"</f>
        <v>符神苡</v>
      </c>
      <c r="C613" s="8" t="str">
        <f>"652420240603232434125748"</f>
        <v>652420240603232434125748</v>
      </c>
      <c r="D613" s="8">
        <v>302</v>
      </c>
      <c r="E613" s="7" t="s">
        <v>16</v>
      </c>
      <c r="F613" s="7"/>
    </row>
    <row r="614" customHeight="1" spans="1:6">
      <c r="A614" s="7">
        <v>612</v>
      </c>
      <c r="B614" s="8" t="str">
        <f>"王达龙"</f>
        <v>王达龙</v>
      </c>
      <c r="C614" s="8" t="str">
        <f>"652420240604003754125931"</f>
        <v>652420240604003754125931</v>
      </c>
      <c r="D614" s="8">
        <v>302</v>
      </c>
      <c r="E614" s="7" t="s">
        <v>16</v>
      </c>
      <c r="F614" s="7"/>
    </row>
    <row r="615" customHeight="1" spans="1:6">
      <c r="A615" s="7">
        <v>613</v>
      </c>
      <c r="B615" s="8" t="str">
        <f>"王和能"</f>
        <v>王和能</v>
      </c>
      <c r="C615" s="8" t="str">
        <f>"652420240604070229126044"</f>
        <v>652420240604070229126044</v>
      </c>
      <c r="D615" s="8">
        <v>302</v>
      </c>
      <c r="E615" s="7" t="s">
        <v>16</v>
      </c>
      <c r="F615" s="7"/>
    </row>
    <row r="616" customHeight="1" spans="1:6">
      <c r="A616" s="7">
        <v>614</v>
      </c>
      <c r="B616" s="8" t="str">
        <f>"彭智"</f>
        <v>彭智</v>
      </c>
      <c r="C616" s="8" t="str">
        <f>"652420240603090712118302"</f>
        <v>652420240603090712118302</v>
      </c>
      <c r="D616" s="8">
        <v>302</v>
      </c>
      <c r="E616" s="7" t="s">
        <v>16</v>
      </c>
      <c r="F616" s="7"/>
    </row>
    <row r="617" customHeight="1" spans="1:6">
      <c r="A617" s="7">
        <v>615</v>
      </c>
      <c r="B617" s="8" t="str">
        <f>"杨振"</f>
        <v>杨振</v>
      </c>
      <c r="C617" s="8" t="str">
        <f>"652420240604084244126189"</f>
        <v>652420240604084244126189</v>
      </c>
      <c r="D617" s="8">
        <v>302</v>
      </c>
      <c r="E617" s="7" t="s">
        <v>16</v>
      </c>
      <c r="F617" s="7"/>
    </row>
    <row r="618" customHeight="1" spans="1:6">
      <c r="A618" s="7">
        <v>616</v>
      </c>
      <c r="B618" s="8" t="str">
        <f>"林方团"</f>
        <v>林方团</v>
      </c>
      <c r="C618" s="8" t="str">
        <f>"652420240604091421126412"</f>
        <v>652420240604091421126412</v>
      </c>
      <c r="D618" s="8">
        <v>302</v>
      </c>
      <c r="E618" s="7" t="s">
        <v>16</v>
      </c>
      <c r="F618" s="7"/>
    </row>
    <row r="619" customHeight="1" spans="1:6">
      <c r="A619" s="7">
        <v>617</v>
      </c>
      <c r="B619" s="8" t="str">
        <f>"王河文"</f>
        <v>王河文</v>
      </c>
      <c r="C619" s="8" t="str">
        <f>"652420240603223951125580"</f>
        <v>652420240603223951125580</v>
      </c>
      <c r="D619" s="8">
        <v>302</v>
      </c>
      <c r="E619" s="7" t="s">
        <v>16</v>
      </c>
      <c r="F619" s="7"/>
    </row>
    <row r="620" customHeight="1" spans="1:6">
      <c r="A620" s="7">
        <v>618</v>
      </c>
      <c r="B620" s="8" t="str">
        <f>"冯成政"</f>
        <v>冯成政</v>
      </c>
      <c r="C620" s="8" t="str">
        <f>"652420240604104821127423"</f>
        <v>652420240604104821127423</v>
      </c>
      <c r="D620" s="8">
        <v>302</v>
      </c>
      <c r="E620" s="7" t="s">
        <v>16</v>
      </c>
      <c r="F620" s="7"/>
    </row>
    <row r="621" customHeight="1" spans="1:6">
      <c r="A621" s="7">
        <v>619</v>
      </c>
      <c r="B621" s="8" t="str">
        <f>"周必权"</f>
        <v>周必权</v>
      </c>
      <c r="C621" s="8" t="str">
        <f>"652420240604094038126696"</f>
        <v>652420240604094038126696</v>
      </c>
      <c r="D621" s="8">
        <v>302</v>
      </c>
      <c r="E621" s="7" t="s">
        <v>16</v>
      </c>
      <c r="F621" s="7"/>
    </row>
    <row r="622" customHeight="1" spans="1:6">
      <c r="A622" s="7">
        <v>620</v>
      </c>
      <c r="B622" s="8" t="str">
        <f>"王发鹏"</f>
        <v>王发鹏</v>
      </c>
      <c r="C622" s="8" t="str">
        <f>"652420240604112833127805"</f>
        <v>652420240604112833127805</v>
      </c>
      <c r="D622" s="8">
        <v>302</v>
      </c>
      <c r="E622" s="7" t="s">
        <v>16</v>
      </c>
      <c r="F622" s="7"/>
    </row>
    <row r="623" customHeight="1" spans="1:6">
      <c r="A623" s="7">
        <v>621</v>
      </c>
      <c r="B623" s="8" t="str">
        <f>"王祥寿"</f>
        <v>王祥寿</v>
      </c>
      <c r="C623" s="8" t="str">
        <f>"652420240604120210128071"</f>
        <v>652420240604120210128071</v>
      </c>
      <c r="D623" s="8">
        <v>302</v>
      </c>
      <c r="E623" s="7" t="s">
        <v>16</v>
      </c>
      <c r="F623" s="7"/>
    </row>
    <row r="624" customHeight="1" spans="1:6">
      <c r="A624" s="7">
        <v>622</v>
      </c>
      <c r="B624" s="8" t="str">
        <f>"黄业辉"</f>
        <v>黄业辉</v>
      </c>
      <c r="C624" s="8" t="str">
        <f>"652420240604134738128755"</f>
        <v>652420240604134738128755</v>
      </c>
      <c r="D624" s="8">
        <v>302</v>
      </c>
      <c r="E624" s="7" t="s">
        <v>16</v>
      </c>
      <c r="F624" s="7"/>
    </row>
    <row r="625" customHeight="1" spans="1:6">
      <c r="A625" s="7">
        <v>623</v>
      </c>
      <c r="B625" s="8" t="str">
        <f>"王宏任"</f>
        <v>王宏任</v>
      </c>
      <c r="C625" s="8" t="str">
        <f>"652420240604134227128726"</f>
        <v>652420240604134227128726</v>
      </c>
      <c r="D625" s="8">
        <v>302</v>
      </c>
      <c r="E625" s="7" t="s">
        <v>16</v>
      </c>
      <c r="F625" s="7"/>
    </row>
    <row r="626" customHeight="1" spans="1:6">
      <c r="A626" s="7">
        <v>624</v>
      </c>
      <c r="B626" s="8" t="str">
        <f>"林政潇"</f>
        <v>林政潇</v>
      </c>
      <c r="C626" s="8" t="str">
        <f>"652420240603153424122869"</f>
        <v>652420240603153424122869</v>
      </c>
      <c r="D626" s="8">
        <v>302</v>
      </c>
      <c r="E626" s="7" t="s">
        <v>16</v>
      </c>
      <c r="F626" s="7"/>
    </row>
    <row r="627" customHeight="1" spans="1:6">
      <c r="A627" s="7">
        <v>625</v>
      </c>
      <c r="B627" s="8" t="str">
        <f>"黄奕绅"</f>
        <v>黄奕绅</v>
      </c>
      <c r="C627" s="8" t="str">
        <f>"652420240604150121129243"</f>
        <v>652420240604150121129243</v>
      </c>
      <c r="D627" s="8">
        <v>302</v>
      </c>
      <c r="E627" s="7" t="s">
        <v>16</v>
      </c>
      <c r="F627" s="7"/>
    </row>
    <row r="628" customHeight="1" spans="1:6">
      <c r="A628" s="7">
        <v>626</v>
      </c>
      <c r="B628" s="8" t="str">
        <f>"何道传"</f>
        <v>何道传</v>
      </c>
      <c r="C628" s="8" t="str">
        <f>"652420240604155107129739"</f>
        <v>652420240604155107129739</v>
      </c>
      <c r="D628" s="8">
        <v>302</v>
      </c>
      <c r="E628" s="7" t="s">
        <v>16</v>
      </c>
      <c r="F628" s="7"/>
    </row>
    <row r="629" customHeight="1" spans="1:6">
      <c r="A629" s="7">
        <v>627</v>
      </c>
      <c r="B629" s="8" t="str">
        <f>"唐南富"</f>
        <v>唐南富</v>
      </c>
      <c r="C629" s="8" t="str">
        <f>"652420240604154710129702"</f>
        <v>652420240604154710129702</v>
      </c>
      <c r="D629" s="8">
        <v>302</v>
      </c>
      <c r="E629" s="7" t="s">
        <v>16</v>
      </c>
      <c r="F629" s="7"/>
    </row>
    <row r="630" customHeight="1" spans="1:6">
      <c r="A630" s="7">
        <v>628</v>
      </c>
      <c r="B630" s="8" t="str">
        <f>"李香波"</f>
        <v>李香波</v>
      </c>
      <c r="C630" s="8" t="str">
        <f>"652420240604155517129795"</f>
        <v>652420240604155517129795</v>
      </c>
      <c r="D630" s="8">
        <v>302</v>
      </c>
      <c r="E630" s="7" t="s">
        <v>16</v>
      </c>
      <c r="F630" s="7"/>
    </row>
    <row r="631" customHeight="1" spans="1:6">
      <c r="A631" s="7">
        <v>629</v>
      </c>
      <c r="B631" s="8" t="str">
        <f>"王世翔"</f>
        <v>王世翔</v>
      </c>
      <c r="C631" s="8" t="str">
        <f>"652420240604124406128377"</f>
        <v>652420240604124406128377</v>
      </c>
      <c r="D631" s="8">
        <v>302</v>
      </c>
      <c r="E631" s="7" t="s">
        <v>16</v>
      </c>
      <c r="F631" s="7"/>
    </row>
    <row r="632" customHeight="1" spans="1:6">
      <c r="A632" s="7">
        <v>630</v>
      </c>
      <c r="B632" s="8" t="str">
        <f>"周儒平"</f>
        <v>周儒平</v>
      </c>
      <c r="C632" s="8" t="str">
        <f>"652420240604174810130628"</f>
        <v>652420240604174810130628</v>
      </c>
      <c r="D632" s="8">
        <v>302</v>
      </c>
      <c r="E632" s="7" t="s">
        <v>16</v>
      </c>
      <c r="F632" s="7"/>
    </row>
    <row r="633" customHeight="1" spans="1:6">
      <c r="A633" s="7">
        <v>631</v>
      </c>
      <c r="B633" s="8" t="str">
        <f>"沈诗钧"</f>
        <v>沈诗钧</v>
      </c>
      <c r="C633" s="8" t="str">
        <f>"652420240603115310120592"</f>
        <v>652420240603115310120592</v>
      </c>
      <c r="D633" s="8">
        <v>302</v>
      </c>
      <c r="E633" s="7" t="s">
        <v>16</v>
      </c>
      <c r="F633" s="7"/>
    </row>
    <row r="634" customHeight="1" spans="1:6">
      <c r="A634" s="7">
        <v>632</v>
      </c>
      <c r="B634" s="8" t="str">
        <f>"符策平"</f>
        <v>符策平</v>
      </c>
      <c r="C634" s="8" t="str">
        <f>"652420240604191802131061"</f>
        <v>652420240604191802131061</v>
      </c>
      <c r="D634" s="8">
        <v>302</v>
      </c>
      <c r="E634" s="7" t="s">
        <v>16</v>
      </c>
      <c r="F634" s="7"/>
    </row>
    <row r="635" customHeight="1" spans="1:6">
      <c r="A635" s="7">
        <v>633</v>
      </c>
      <c r="B635" s="8" t="str">
        <f>"王蕊"</f>
        <v>王蕊</v>
      </c>
      <c r="C635" s="8" t="str">
        <f>"652420240604195808131286"</f>
        <v>652420240604195808131286</v>
      </c>
      <c r="D635" s="8">
        <v>302</v>
      </c>
      <c r="E635" s="7" t="s">
        <v>16</v>
      </c>
      <c r="F635" s="7"/>
    </row>
    <row r="636" customHeight="1" spans="1:6">
      <c r="A636" s="7">
        <v>634</v>
      </c>
      <c r="B636" s="8" t="str">
        <f>"王尊山"</f>
        <v>王尊山</v>
      </c>
      <c r="C636" s="8" t="str">
        <f>"652420240604013411125977"</f>
        <v>652420240604013411125977</v>
      </c>
      <c r="D636" s="8">
        <v>302</v>
      </c>
      <c r="E636" s="7" t="s">
        <v>16</v>
      </c>
      <c r="F636" s="7"/>
    </row>
    <row r="637" customHeight="1" spans="1:6">
      <c r="A637" s="7">
        <v>635</v>
      </c>
      <c r="B637" s="8" t="str">
        <f>"谢世昌"</f>
        <v>谢世昌</v>
      </c>
      <c r="C637" s="8" t="str">
        <f>"652420240604190758131008"</f>
        <v>652420240604190758131008</v>
      </c>
      <c r="D637" s="8">
        <v>302</v>
      </c>
      <c r="E637" s="7" t="s">
        <v>16</v>
      </c>
      <c r="F637" s="7"/>
    </row>
    <row r="638" customHeight="1" spans="1:6">
      <c r="A638" s="7">
        <v>636</v>
      </c>
      <c r="B638" s="8" t="str">
        <f>"黄能"</f>
        <v>黄能</v>
      </c>
      <c r="C638" s="8" t="str">
        <f>"652420240604202422131436"</f>
        <v>652420240604202422131436</v>
      </c>
      <c r="D638" s="8">
        <v>302</v>
      </c>
      <c r="E638" s="7" t="s">
        <v>16</v>
      </c>
      <c r="F638" s="7"/>
    </row>
    <row r="639" customHeight="1" spans="1:6">
      <c r="A639" s="7">
        <v>637</v>
      </c>
      <c r="B639" s="8" t="str">
        <f>"颜区童"</f>
        <v>颜区童</v>
      </c>
      <c r="C639" s="8" t="str">
        <f>"652420240604200758131344"</f>
        <v>652420240604200758131344</v>
      </c>
      <c r="D639" s="8">
        <v>302</v>
      </c>
      <c r="E639" s="7" t="s">
        <v>16</v>
      </c>
      <c r="F639" s="7"/>
    </row>
    <row r="640" customHeight="1" spans="1:6">
      <c r="A640" s="7">
        <v>638</v>
      </c>
      <c r="B640" s="8" t="str">
        <f>"王琲"</f>
        <v>王琲</v>
      </c>
      <c r="C640" s="8" t="str">
        <f>"652420240604184840130924"</f>
        <v>652420240604184840130924</v>
      </c>
      <c r="D640" s="8">
        <v>302</v>
      </c>
      <c r="E640" s="7" t="s">
        <v>16</v>
      </c>
      <c r="F640" s="7"/>
    </row>
    <row r="641" customHeight="1" spans="1:6">
      <c r="A641" s="7">
        <v>639</v>
      </c>
      <c r="B641" s="8" t="str">
        <f>"赵世民"</f>
        <v>赵世民</v>
      </c>
      <c r="C641" s="8" t="str">
        <f>"652420240604211541131732"</f>
        <v>652420240604211541131732</v>
      </c>
      <c r="D641" s="8">
        <v>302</v>
      </c>
      <c r="E641" s="7" t="s">
        <v>16</v>
      </c>
      <c r="F641" s="7"/>
    </row>
    <row r="642" customHeight="1" spans="1:6">
      <c r="A642" s="7">
        <v>640</v>
      </c>
      <c r="B642" s="8" t="str">
        <f>"李传德"</f>
        <v>李传德</v>
      </c>
      <c r="C642" s="8" t="str">
        <f>"652420240605000048132536"</f>
        <v>652420240605000048132536</v>
      </c>
      <c r="D642" s="8">
        <v>302</v>
      </c>
      <c r="E642" s="7" t="s">
        <v>16</v>
      </c>
      <c r="F642" s="7"/>
    </row>
    <row r="643" customHeight="1" spans="1:6">
      <c r="A643" s="7">
        <v>641</v>
      </c>
      <c r="B643" s="8" t="str">
        <f>"黄孟秋"</f>
        <v>黄孟秋</v>
      </c>
      <c r="C643" s="8" t="str">
        <f>"652420240603113452120402"</f>
        <v>652420240603113452120402</v>
      </c>
      <c r="D643" s="8">
        <v>302</v>
      </c>
      <c r="E643" s="7" t="s">
        <v>16</v>
      </c>
      <c r="F643" s="7"/>
    </row>
    <row r="644" customHeight="1" spans="1:6">
      <c r="A644" s="7">
        <v>642</v>
      </c>
      <c r="B644" s="8" t="str">
        <f>"王光鑫"</f>
        <v>王光鑫</v>
      </c>
      <c r="C644" s="8" t="str">
        <f>"652420240605102203133472"</f>
        <v>652420240605102203133472</v>
      </c>
      <c r="D644" s="8">
        <v>302</v>
      </c>
      <c r="E644" s="7" t="s">
        <v>16</v>
      </c>
      <c r="F644" s="7"/>
    </row>
    <row r="645" customHeight="1" spans="1:6">
      <c r="A645" s="7">
        <v>643</v>
      </c>
      <c r="B645" s="8" t="str">
        <f>"王慧珍"</f>
        <v>王慧珍</v>
      </c>
      <c r="C645" s="8" t="str">
        <f>"652420240603124627121102"</f>
        <v>652420240603124627121102</v>
      </c>
      <c r="D645" s="8">
        <v>302</v>
      </c>
      <c r="E645" s="7" t="s">
        <v>16</v>
      </c>
      <c r="F645" s="7"/>
    </row>
    <row r="646" customHeight="1" spans="1:6">
      <c r="A646" s="7">
        <v>644</v>
      </c>
      <c r="B646" s="8" t="str">
        <f>"王祥天"</f>
        <v>王祥天</v>
      </c>
      <c r="C646" s="8" t="str">
        <f>"652420240605130014136512"</f>
        <v>652420240605130014136512</v>
      </c>
      <c r="D646" s="8">
        <v>302</v>
      </c>
      <c r="E646" s="7" t="s">
        <v>16</v>
      </c>
      <c r="F646" s="7"/>
    </row>
    <row r="647" customHeight="1" spans="1:6">
      <c r="A647" s="7">
        <v>645</v>
      </c>
      <c r="B647" s="8" t="str">
        <f>"邱苑"</f>
        <v>邱苑</v>
      </c>
      <c r="C647" s="8" t="str">
        <f>"652420240605112350135031"</f>
        <v>652420240605112350135031</v>
      </c>
      <c r="D647" s="8">
        <v>302</v>
      </c>
      <c r="E647" s="7" t="s">
        <v>16</v>
      </c>
      <c r="F647" s="7"/>
    </row>
    <row r="648" customHeight="1" spans="1:6">
      <c r="A648" s="7">
        <v>646</v>
      </c>
      <c r="B648" s="8" t="str">
        <f>"徐王菲"</f>
        <v>徐王菲</v>
      </c>
      <c r="C648" s="8" t="str">
        <f>"652420240604111032127643"</f>
        <v>652420240604111032127643</v>
      </c>
      <c r="D648" s="8">
        <v>302</v>
      </c>
      <c r="E648" s="7" t="s">
        <v>16</v>
      </c>
      <c r="F648" s="7"/>
    </row>
    <row r="649" customHeight="1" spans="1:6">
      <c r="A649" s="7">
        <v>647</v>
      </c>
      <c r="B649" s="8" t="str">
        <f>"王哲峰"</f>
        <v>王哲峰</v>
      </c>
      <c r="C649" s="8" t="str">
        <f>"652420240603111546120185"</f>
        <v>652420240603111546120185</v>
      </c>
      <c r="D649" s="8">
        <v>302</v>
      </c>
      <c r="E649" s="7" t="s">
        <v>16</v>
      </c>
      <c r="F649" s="7"/>
    </row>
    <row r="650" customHeight="1" spans="1:6">
      <c r="A650" s="7">
        <v>648</v>
      </c>
      <c r="B650" s="8" t="str">
        <f>"黄赞丁"</f>
        <v>黄赞丁</v>
      </c>
      <c r="C650" s="8" t="str">
        <f>"652420240605165544139884"</f>
        <v>652420240605165544139884</v>
      </c>
      <c r="D650" s="8">
        <v>302</v>
      </c>
      <c r="E650" s="7" t="s">
        <v>16</v>
      </c>
      <c r="F650" s="7"/>
    </row>
    <row r="651" customHeight="1" spans="1:6">
      <c r="A651" s="7">
        <v>649</v>
      </c>
      <c r="B651" s="8" t="str">
        <f>"唐小婷"</f>
        <v>唐小婷</v>
      </c>
      <c r="C651" s="8" t="str">
        <f>"652420240605162429139716"</f>
        <v>652420240605162429139716</v>
      </c>
      <c r="D651" s="8">
        <v>302</v>
      </c>
      <c r="E651" s="7" t="s">
        <v>16</v>
      </c>
      <c r="F651" s="7"/>
    </row>
    <row r="652" customHeight="1" spans="1:6">
      <c r="A652" s="7">
        <v>650</v>
      </c>
      <c r="B652" s="8" t="str">
        <f>"蔡仁臻"</f>
        <v>蔡仁臻</v>
      </c>
      <c r="C652" s="8" t="str">
        <f>"652420240603200125124808"</f>
        <v>652420240603200125124808</v>
      </c>
      <c r="D652" s="8">
        <v>302</v>
      </c>
      <c r="E652" s="7" t="s">
        <v>16</v>
      </c>
      <c r="F652" s="7"/>
    </row>
    <row r="653" customHeight="1" spans="1:6">
      <c r="A653" s="7">
        <v>651</v>
      </c>
      <c r="B653" s="8" t="str">
        <f>"蔡兴壮"</f>
        <v>蔡兴壮</v>
      </c>
      <c r="C653" s="8" t="str">
        <f>"652420240605200913140617"</f>
        <v>652420240605200913140617</v>
      </c>
      <c r="D653" s="8">
        <v>302</v>
      </c>
      <c r="E653" s="7" t="s">
        <v>16</v>
      </c>
      <c r="F653" s="7"/>
    </row>
    <row r="654" customHeight="1" spans="1:6">
      <c r="A654" s="7">
        <v>652</v>
      </c>
      <c r="B654" s="8" t="str">
        <f>"梁惠丹"</f>
        <v>梁惠丹</v>
      </c>
      <c r="C654" s="8" t="str">
        <f>"652420240605202030140673"</f>
        <v>652420240605202030140673</v>
      </c>
      <c r="D654" s="8">
        <v>302</v>
      </c>
      <c r="E654" s="7" t="s">
        <v>16</v>
      </c>
      <c r="F654" s="7"/>
    </row>
    <row r="655" customHeight="1" spans="1:6">
      <c r="A655" s="7">
        <v>653</v>
      </c>
      <c r="B655" s="8" t="str">
        <f>"谭开亮"</f>
        <v>谭开亮</v>
      </c>
      <c r="C655" s="8" t="str">
        <f>"652420240604134806128757"</f>
        <v>652420240604134806128757</v>
      </c>
      <c r="D655" s="8">
        <v>302</v>
      </c>
      <c r="E655" s="7" t="s">
        <v>16</v>
      </c>
      <c r="F655" s="7"/>
    </row>
    <row r="656" customHeight="1" spans="1:6">
      <c r="A656" s="7">
        <v>654</v>
      </c>
      <c r="B656" s="8" t="str">
        <f>"王河翔"</f>
        <v>王河翔</v>
      </c>
      <c r="C656" s="8" t="str">
        <f>"652420240605222824141210"</f>
        <v>652420240605222824141210</v>
      </c>
      <c r="D656" s="8">
        <v>302</v>
      </c>
      <c r="E656" s="7" t="s">
        <v>16</v>
      </c>
      <c r="F656" s="7"/>
    </row>
    <row r="657" customHeight="1" spans="1:6">
      <c r="A657" s="7">
        <v>655</v>
      </c>
      <c r="B657" s="8" t="str">
        <f>"张菲菲"</f>
        <v>张菲菲</v>
      </c>
      <c r="C657" s="8" t="str">
        <f>"652420240604152618129477"</f>
        <v>652420240604152618129477</v>
      </c>
      <c r="D657" s="8">
        <v>302</v>
      </c>
      <c r="E657" s="7" t="s">
        <v>16</v>
      </c>
      <c r="F657" s="7"/>
    </row>
    <row r="658" customHeight="1" spans="1:6">
      <c r="A658" s="7">
        <v>656</v>
      </c>
      <c r="B658" s="8" t="str">
        <f>"王业强"</f>
        <v>王业强</v>
      </c>
      <c r="C658" s="8" t="str">
        <f>"652420240606084352141701"</f>
        <v>652420240606084352141701</v>
      </c>
      <c r="D658" s="8">
        <v>302</v>
      </c>
      <c r="E658" s="7" t="s">
        <v>16</v>
      </c>
      <c r="F658" s="7"/>
    </row>
    <row r="659" customHeight="1" spans="1:6">
      <c r="A659" s="7">
        <v>657</v>
      </c>
      <c r="B659" s="8" t="str">
        <f>"周溢"</f>
        <v>周溢</v>
      </c>
      <c r="C659" s="8" t="str">
        <f>"652420240606085253141730"</f>
        <v>652420240606085253141730</v>
      </c>
      <c r="D659" s="8">
        <v>302</v>
      </c>
      <c r="E659" s="7" t="s">
        <v>16</v>
      </c>
      <c r="F659" s="7"/>
    </row>
    <row r="660" customHeight="1" spans="1:6">
      <c r="A660" s="7">
        <v>658</v>
      </c>
      <c r="B660" s="8" t="str">
        <f>"罗小妹 "</f>
        <v>罗小妹 </v>
      </c>
      <c r="C660" s="8" t="str">
        <f>"652420240605230435141360"</f>
        <v>652420240605230435141360</v>
      </c>
      <c r="D660" s="8">
        <v>302</v>
      </c>
      <c r="E660" s="7" t="s">
        <v>16</v>
      </c>
      <c r="F660" s="7"/>
    </row>
    <row r="661" customHeight="1" spans="1:6">
      <c r="A661" s="7">
        <v>659</v>
      </c>
      <c r="B661" s="8" t="str">
        <f>"邱千"</f>
        <v>邱千</v>
      </c>
      <c r="C661" s="8" t="str">
        <f>"652420240606093818141902"</f>
        <v>652420240606093818141902</v>
      </c>
      <c r="D661" s="8">
        <v>302</v>
      </c>
      <c r="E661" s="7" t="s">
        <v>16</v>
      </c>
      <c r="F661" s="7"/>
    </row>
    <row r="662" customHeight="1" spans="1:6">
      <c r="A662" s="7">
        <v>660</v>
      </c>
      <c r="B662" s="8" t="str">
        <f>"刘才"</f>
        <v>刘才</v>
      </c>
      <c r="C662" s="8" t="str">
        <f>"652420240605160048139584"</f>
        <v>652420240605160048139584</v>
      </c>
      <c r="D662" s="8">
        <v>302</v>
      </c>
      <c r="E662" s="7" t="s">
        <v>16</v>
      </c>
      <c r="F662" s="7"/>
    </row>
    <row r="663" customHeight="1" spans="1:6">
      <c r="A663" s="7">
        <v>661</v>
      </c>
      <c r="B663" s="8" t="str">
        <f>"廖孝长"</f>
        <v>廖孝长</v>
      </c>
      <c r="C663" s="8" t="str">
        <f>"652420240605230757141370"</f>
        <v>652420240605230757141370</v>
      </c>
      <c r="D663" s="8">
        <v>302</v>
      </c>
      <c r="E663" s="7" t="s">
        <v>16</v>
      </c>
      <c r="F663" s="7"/>
    </row>
    <row r="664" customHeight="1" spans="1:6">
      <c r="A664" s="7">
        <v>662</v>
      </c>
      <c r="B664" s="8" t="str">
        <f>"曾森"</f>
        <v>曾森</v>
      </c>
      <c r="C664" s="8" t="str">
        <f>"652420240603113434120399"</f>
        <v>652420240603113434120399</v>
      </c>
      <c r="D664" s="8">
        <v>302</v>
      </c>
      <c r="E664" s="7" t="s">
        <v>16</v>
      </c>
      <c r="F664" s="7"/>
    </row>
    <row r="665" customHeight="1" spans="1:6">
      <c r="A665" s="7">
        <v>663</v>
      </c>
      <c r="B665" s="8" t="str">
        <f>"徐明晖"</f>
        <v>徐明晖</v>
      </c>
      <c r="C665" s="8" t="str">
        <f>"652420240604170358130359"</f>
        <v>652420240604170358130359</v>
      </c>
      <c r="D665" s="8">
        <v>302</v>
      </c>
      <c r="E665" s="7" t="s">
        <v>16</v>
      </c>
      <c r="F665" s="7"/>
    </row>
    <row r="666" customHeight="1" spans="1:6">
      <c r="A666" s="7">
        <v>664</v>
      </c>
      <c r="B666" s="8" t="str">
        <f>"王召南"</f>
        <v>王召南</v>
      </c>
      <c r="C666" s="8" t="str">
        <f>"652420240603113710120428"</f>
        <v>652420240603113710120428</v>
      </c>
      <c r="D666" s="8">
        <v>302</v>
      </c>
      <c r="E666" s="7" t="s">
        <v>16</v>
      </c>
      <c r="F666" s="7"/>
    </row>
    <row r="667" customHeight="1" spans="1:6">
      <c r="A667" s="7">
        <v>665</v>
      </c>
      <c r="B667" s="8" t="str">
        <f>"朱家伟"</f>
        <v>朱家伟</v>
      </c>
      <c r="C667" s="8" t="str">
        <f>"652420240606113433142470"</f>
        <v>652420240606113433142470</v>
      </c>
      <c r="D667" s="8">
        <v>302</v>
      </c>
      <c r="E667" s="7" t="s">
        <v>16</v>
      </c>
      <c r="F667" s="7"/>
    </row>
    <row r="668" customHeight="1" spans="1:6">
      <c r="A668" s="7">
        <v>666</v>
      </c>
      <c r="B668" s="8" t="str">
        <f>"吴炳"</f>
        <v>吴炳</v>
      </c>
      <c r="C668" s="8" t="str">
        <f>"652420240603105214119883"</f>
        <v>652420240603105214119883</v>
      </c>
      <c r="D668" s="8">
        <v>302</v>
      </c>
      <c r="E668" s="7" t="s">
        <v>16</v>
      </c>
      <c r="F668" s="7"/>
    </row>
    <row r="669" customHeight="1" spans="1:6">
      <c r="A669" s="7">
        <v>667</v>
      </c>
      <c r="B669" s="8" t="str">
        <f>"邱勋迈"</f>
        <v>邱勋迈</v>
      </c>
      <c r="C669" s="8" t="str">
        <f>"652420240604161151129958"</f>
        <v>652420240604161151129958</v>
      </c>
      <c r="D669" s="8">
        <v>302</v>
      </c>
      <c r="E669" s="7" t="s">
        <v>16</v>
      </c>
      <c r="F669" s="7"/>
    </row>
    <row r="670" customHeight="1" spans="1:6">
      <c r="A670" s="7">
        <v>668</v>
      </c>
      <c r="B670" s="8" t="str">
        <f>"徐港"</f>
        <v>徐港</v>
      </c>
      <c r="C670" s="8" t="str">
        <f>"652420240606213318144637"</f>
        <v>652420240606213318144637</v>
      </c>
      <c r="D670" s="8">
        <v>302</v>
      </c>
      <c r="E670" s="7" t="s">
        <v>16</v>
      </c>
      <c r="F670" s="7"/>
    </row>
    <row r="671" customHeight="1" spans="1:6">
      <c r="A671" s="7">
        <v>669</v>
      </c>
      <c r="B671" s="8" t="str">
        <f>"蔡怡"</f>
        <v>蔡怡</v>
      </c>
      <c r="C671" s="8" t="str">
        <f>"652420240606230541145032"</f>
        <v>652420240606230541145032</v>
      </c>
      <c r="D671" s="8">
        <v>302</v>
      </c>
      <c r="E671" s="7" t="s">
        <v>16</v>
      </c>
      <c r="F671" s="7"/>
    </row>
    <row r="672" customHeight="1" spans="1:6">
      <c r="A672" s="7">
        <v>670</v>
      </c>
      <c r="B672" s="8" t="str">
        <f>"李自安"</f>
        <v>李自安</v>
      </c>
      <c r="C672" s="8" t="str">
        <f>"652420240606233920145131"</f>
        <v>652420240606233920145131</v>
      </c>
      <c r="D672" s="8">
        <v>302</v>
      </c>
      <c r="E672" s="7" t="s">
        <v>16</v>
      </c>
      <c r="F672" s="7"/>
    </row>
    <row r="673" customHeight="1" spans="1:6">
      <c r="A673" s="7">
        <v>671</v>
      </c>
      <c r="B673" s="8" t="str">
        <f>"张运宝"</f>
        <v>张运宝</v>
      </c>
      <c r="C673" s="8" t="str">
        <f>"652420240606235125145158"</f>
        <v>652420240606235125145158</v>
      </c>
      <c r="D673" s="8">
        <v>302</v>
      </c>
      <c r="E673" s="7" t="s">
        <v>16</v>
      </c>
      <c r="F673" s="7"/>
    </row>
    <row r="674" customHeight="1" spans="1:6">
      <c r="A674" s="7">
        <v>672</v>
      </c>
      <c r="B674" s="8" t="str">
        <f>"王勃强"</f>
        <v>王勃强</v>
      </c>
      <c r="C674" s="8" t="str">
        <f>"652420240607011516145260"</f>
        <v>652420240607011516145260</v>
      </c>
      <c r="D674" s="8">
        <v>302</v>
      </c>
      <c r="E674" s="7" t="s">
        <v>16</v>
      </c>
      <c r="F674" s="7"/>
    </row>
    <row r="675" customHeight="1" spans="1:6">
      <c r="A675" s="7">
        <v>673</v>
      </c>
      <c r="B675" s="8" t="str">
        <f>"陈小瑜"</f>
        <v>陈小瑜</v>
      </c>
      <c r="C675" s="8" t="str">
        <f>"652420240606144701143124"</f>
        <v>652420240606144701143124</v>
      </c>
      <c r="D675" s="8">
        <v>302</v>
      </c>
      <c r="E675" s="7" t="s">
        <v>16</v>
      </c>
      <c r="F675" s="7"/>
    </row>
    <row r="676" customHeight="1" spans="1:6">
      <c r="A676" s="7">
        <v>674</v>
      </c>
      <c r="B676" s="8" t="str">
        <f>"黄在富"</f>
        <v>黄在富</v>
      </c>
      <c r="C676" s="8" t="str">
        <f>"652420240605103639133568"</f>
        <v>652420240605103639133568</v>
      </c>
      <c r="D676" s="8">
        <v>302</v>
      </c>
      <c r="E676" s="7" t="s">
        <v>16</v>
      </c>
      <c r="F676" s="7"/>
    </row>
    <row r="677" customHeight="1" spans="1:6">
      <c r="A677" s="7">
        <v>675</v>
      </c>
      <c r="B677" s="8" t="str">
        <f>"王文珊"</f>
        <v>王文珊</v>
      </c>
      <c r="C677" s="8" t="str">
        <f>"652420240607080516145340"</f>
        <v>652420240607080516145340</v>
      </c>
      <c r="D677" s="8">
        <v>302</v>
      </c>
      <c r="E677" s="7" t="s">
        <v>16</v>
      </c>
      <c r="F677" s="7"/>
    </row>
    <row r="678" customHeight="1" spans="1:6">
      <c r="A678" s="7">
        <v>676</v>
      </c>
      <c r="B678" s="8" t="str">
        <f>"王兰娟"</f>
        <v>王兰娟</v>
      </c>
      <c r="C678" s="8" t="str">
        <f>"652420240607103426145904"</f>
        <v>652420240607103426145904</v>
      </c>
      <c r="D678" s="8">
        <v>302</v>
      </c>
      <c r="E678" s="7" t="s">
        <v>16</v>
      </c>
      <c r="F678" s="7"/>
    </row>
    <row r="679" customHeight="1" spans="1:6">
      <c r="A679" s="7">
        <v>677</v>
      </c>
      <c r="B679" s="8" t="str">
        <f>"李文霞"</f>
        <v>李文霞</v>
      </c>
      <c r="C679" s="8" t="str">
        <f>"652420240604223915132237"</f>
        <v>652420240604223915132237</v>
      </c>
      <c r="D679" s="8">
        <v>302</v>
      </c>
      <c r="E679" s="7" t="s">
        <v>16</v>
      </c>
      <c r="F679" s="7"/>
    </row>
    <row r="680" customHeight="1" spans="1:6">
      <c r="A680" s="7">
        <v>678</v>
      </c>
      <c r="B680" s="8" t="str">
        <f>"张运浩"</f>
        <v>张运浩</v>
      </c>
      <c r="C680" s="8" t="str">
        <f>"652420240603213335125250"</f>
        <v>652420240603213335125250</v>
      </c>
      <c r="D680" s="8">
        <v>302</v>
      </c>
      <c r="E680" s="7" t="s">
        <v>16</v>
      </c>
      <c r="F680" s="7"/>
    </row>
    <row r="681" customHeight="1" spans="1:6">
      <c r="A681" s="7">
        <v>679</v>
      </c>
      <c r="B681" s="8" t="str">
        <f>"曾润楠"</f>
        <v>曾润楠</v>
      </c>
      <c r="C681" s="8" t="str">
        <f>"652420240604143439129015"</f>
        <v>652420240604143439129015</v>
      </c>
      <c r="D681" s="8">
        <v>302</v>
      </c>
      <c r="E681" s="7" t="s">
        <v>16</v>
      </c>
      <c r="F681" s="7"/>
    </row>
    <row r="682" customHeight="1" spans="1:6">
      <c r="A682" s="7">
        <v>680</v>
      </c>
      <c r="B682" s="8" t="str">
        <f>"林诗放"</f>
        <v>林诗放</v>
      </c>
      <c r="C682" s="8" t="str">
        <f>"652420240607150124147076"</f>
        <v>652420240607150124147076</v>
      </c>
      <c r="D682" s="8">
        <v>302</v>
      </c>
      <c r="E682" s="7" t="s">
        <v>16</v>
      </c>
      <c r="F682" s="7"/>
    </row>
    <row r="683" customHeight="1" spans="1:6">
      <c r="A683" s="7">
        <v>681</v>
      </c>
      <c r="B683" s="8" t="str">
        <f>"叶上军"</f>
        <v>叶上军</v>
      </c>
      <c r="C683" s="8" t="str">
        <f>"652420240607171648147655"</f>
        <v>652420240607171648147655</v>
      </c>
      <c r="D683" s="8">
        <v>302</v>
      </c>
      <c r="E683" s="7" t="s">
        <v>16</v>
      </c>
      <c r="F683" s="7"/>
    </row>
    <row r="684" customHeight="1" spans="1:6">
      <c r="A684" s="7">
        <v>682</v>
      </c>
      <c r="B684" s="8" t="str">
        <f>"李传颖"</f>
        <v>李传颖</v>
      </c>
      <c r="C684" s="8" t="str">
        <f>"652420240607182655147801"</f>
        <v>652420240607182655147801</v>
      </c>
      <c r="D684" s="8">
        <v>302</v>
      </c>
      <c r="E684" s="7" t="s">
        <v>16</v>
      </c>
      <c r="F684" s="7"/>
    </row>
    <row r="685" customHeight="1" spans="1:6">
      <c r="A685" s="7">
        <v>683</v>
      </c>
      <c r="B685" s="8" t="str">
        <f>"王凯"</f>
        <v>王凯</v>
      </c>
      <c r="C685" s="8" t="str">
        <f>"652420240604090251126294"</f>
        <v>652420240604090251126294</v>
      </c>
      <c r="D685" s="8">
        <v>302</v>
      </c>
      <c r="E685" s="7" t="s">
        <v>16</v>
      </c>
      <c r="F685" s="7"/>
    </row>
    <row r="686" customHeight="1" spans="1:6">
      <c r="A686" s="7">
        <v>684</v>
      </c>
      <c r="B686" s="8" t="str">
        <f>"吴毓升"</f>
        <v>吴毓升</v>
      </c>
      <c r="C686" s="8" t="str">
        <f>"652420240607222824148312"</f>
        <v>652420240607222824148312</v>
      </c>
      <c r="D686" s="8">
        <v>302</v>
      </c>
      <c r="E686" s="7" t="s">
        <v>16</v>
      </c>
      <c r="F686" s="7"/>
    </row>
    <row r="687" customHeight="1" spans="1:6">
      <c r="A687" s="7">
        <v>685</v>
      </c>
      <c r="B687" s="8" t="str">
        <f>"李日熙"</f>
        <v>李日熙</v>
      </c>
      <c r="C687" s="8" t="str">
        <f>"652420240607221122148264"</f>
        <v>652420240607221122148264</v>
      </c>
      <c r="D687" s="8">
        <v>302</v>
      </c>
      <c r="E687" s="7" t="s">
        <v>16</v>
      </c>
      <c r="F687" s="7"/>
    </row>
    <row r="688" customHeight="1" spans="1:6">
      <c r="A688" s="7">
        <v>686</v>
      </c>
      <c r="B688" s="8" t="str">
        <f>"李铭"</f>
        <v>李铭</v>
      </c>
      <c r="C688" s="8" t="str">
        <f>"652420240608014558148526"</f>
        <v>652420240608014558148526</v>
      </c>
      <c r="D688" s="8">
        <v>302</v>
      </c>
      <c r="E688" s="7" t="s">
        <v>16</v>
      </c>
      <c r="F688" s="7"/>
    </row>
    <row r="689" customHeight="1" spans="1:6">
      <c r="A689" s="7">
        <v>687</v>
      </c>
      <c r="B689" s="8" t="str">
        <f>"陈竞"</f>
        <v>陈竞</v>
      </c>
      <c r="C689" s="8" t="str">
        <f>"652420240608092451148645"</f>
        <v>652420240608092451148645</v>
      </c>
      <c r="D689" s="8">
        <v>302</v>
      </c>
      <c r="E689" s="7" t="s">
        <v>16</v>
      </c>
      <c r="F689" s="7"/>
    </row>
    <row r="690" customHeight="1" spans="1:6">
      <c r="A690" s="7">
        <v>688</v>
      </c>
      <c r="B690" s="8" t="str">
        <f>"沈三妹"</f>
        <v>沈三妹</v>
      </c>
      <c r="C690" s="8" t="str">
        <f>"652420240605183549140266"</f>
        <v>652420240605183549140266</v>
      </c>
      <c r="D690" s="8">
        <v>302</v>
      </c>
      <c r="E690" s="7" t="s">
        <v>16</v>
      </c>
      <c r="F690" s="7"/>
    </row>
    <row r="691" customHeight="1" spans="1:6">
      <c r="A691" s="7">
        <v>689</v>
      </c>
      <c r="B691" s="8" t="str">
        <f>"朱有航"</f>
        <v>朱有航</v>
      </c>
      <c r="C691" s="8" t="str">
        <f>"652420240606141932143023"</f>
        <v>652420240606141932143023</v>
      </c>
      <c r="D691" s="8">
        <v>302</v>
      </c>
      <c r="E691" s="7" t="s">
        <v>16</v>
      </c>
      <c r="F691" s="7"/>
    </row>
    <row r="692" customHeight="1" spans="1:6">
      <c r="A692" s="7">
        <v>690</v>
      </c>
      <c r="B692" s="8" t="str">
        <f>"王仕荣"</f>
        <v>王仕荣</v>
      </c>
      <c r="C692" s="8" t="str">
        <f>"652420240605123856136396"</f>
        <v>652420240605123856136396</v>
      </c>
      <c r="D692" s="8">
        <v>302</v>
      </c>
      <c r="E692" s="7" t="s">
        <v>16</v>
      </c>
      <c r="F692" s="7"/>
    </row>
    <row r="693" customHeight="1" spans="1:6">
      <c r="A693" s="7">
        <v>691</v>
      </c>
      <c r="B693" s="8" t="str">
        <f>"李传培"</f>
        <v>李传培</v>
      </c>
      <c r="C693" s="8" t="str">
        <f>"652420240608142501149165"</f>
        <v>652420240608142501149165</v>
      </c>
      <c r="D693" s="8">
        <v>302</v>
      </c>
      <c r="E693" s="7" t="s">
        <v>16</v>
      </c>
      <c r="F693" s="7"/>
    </row>
    <row r="694" customHeight="1" spans="1:6">
      <c r="A694" s="7">
        <v>692</v>
      </c>
      <c r="B694" s="8" t="str">
        <f>"吴菁"</f>
        <v>吴菁</v>
      </c>
      <c r="C694" s="8" t="str">
        <f>"652420240608151046149247"</f>
        <v>652420240608151046149247</v>
      </c>
      <c r="D694" s="8">
        <v>302</v>
      </c>
      <c r="E694" s="7" t="s">
        <v>16</v>
      </c>
      <c r="F694" s="7"/>
    </row>
    <row r="695" customHeight="1" spans="1:6">
      <c r="A695" s="7">
        <v>693</v>
      </c>
      <c r="B695" s="8" t="str">
        <f>"庞培旭"</f>
        <v>庞培旭</v>
      </c>
      <c r="C695" s="8" t="str">
        <f>"652420240608151500149254"</f>
        <v>652420240608151500149254</v>
      </c>
      <c r="D695" s="8">
        <v>302</v>
      </c>
      <c r="E695" s="7" t="s">
        <v>16</v>
      </c>
      <c r="F695" s="7"/>
    </row>
    <row r="696" customHeight="1" spans="1:6">
      <c r="A696" s="7">
        <v>694</v>
      </c>
      <c r="B696" s="8" t="str">
        <f>"林位名"</f>
        <v>林位名</v>
      </c>
      <c r="C696" s="8" t="str">
        <f>"652420240608145356149212"</f>
        <v>652420240608145356149212</v>
      </c>
      <c r="D696" s="8">
        <v>302</v>
      </c>
      <c r="E696" s="7" t="s">
        <v>16</v>
      </c>
      <c r="F696" s="7"/>
    </row>
    <row r="697" customHeight="1" spans="1:6">
      <c r="A697" s="7">
        <v>695</v>
      </c>
      <c r="B697" s="8" t="str">
        <f>"王梦瑶"</f>
        <v>王梦瑶</v>
      </c>
      <c r="C697" s="8" t="str">
        <f>"652420240608140824149139"</f>
        <v>652420240608140824149139</v>
      </c>
      <c r="D697" s="8">
        <v>302</v>
      </c>
      <c r="E697" s="7" t="s">
        <v>16</v>
      </c>
      <c r="F697" s="7"/>
    </row>
    <row r="698" customHeight="1" spans="1:6">
      <c r="A698" s="7">
        <v>696</v>
      </c>
      <c r="B698" s="8" t="str">
        <f>"王才锦"</f>
        <v>王才锦</v>
      </c>
      <c r="C698" s="8" t="str">
        <f>"652420240608164056149397"</f>
        <v>652420240608164056149397</v>
      </c>
      <c r="D698" s="8">
        <v>302</v>
      </c>
      <c r="E698" s="7" t="s">
        <v>16</v>
      </c>
      <c r="F698" s="7"/>
    </row>
    <row r="699" customHeight="1" spans="1:6">
      <c r="A699" s="7">
        <v>697</v>
      </c>
      <c r="B699" s="8" t="str">
        <f>"唐奋"</f>
        <v>唐奋</v>
      </c>
      <c r="C699" s="8" t="str">
        <f>"652420240608173430149492"</f>
        <v>652420240608173430149492</v>
      </c>
      <c r="D699" s="8">
        <v>302</v>
      </c>
      <c r="E699" s="7" t="s">
        <v>16</v>
      </c>
      <c r="F699" s="7"/>
    </row>
    <row r="700" customHeight="1" spans="1:6">
      <c r="A700" s="7">
        <v>698</v>
      </c>
      <c r="B700" s="8" t="str">
        <f>"王海金"</f>
        <v>王海金</v>
      </c>
      <c r="C700" s="8" t="str">
        <f>"652420240608190038149610"</f>
        <v>652420240608190038149610</v>
      </c>
      <c r="D700" s="8">
        <v>302</v>
      </c>
      <c r="E700" s="7" t="s">
        <v>16</v>
      </c>
      <c r="F700" s="7"/>
    </row>
    <row r="701" customHeight="1" spans="1:6">
      <c r="A701" s="7">
        <v>699</v>
      </c>
      <c r="B701" s="8" t="str">
        <f>"黄阿小"</f>
        <v>黄阿小</v>
      </c>
      <c r="C701" s="8" t="str">
        <f>"652420240608193112149647"</f>
        <v>652420240608193112149647</v>
      </c>
      <c r="D701" s="8">
        <v>302</v>
      </c>
      <c r="E701" s="7" t="s">
        <v>16</v>
      </c>
      <c r="F701" s="7"/>
    </row>
    <row r="702" customHeight="1" spans="1:6">
      <c r="A702" s="7">
        <v>700</v>
      </c>
      <c r="B702" s="8" t="str">
        <f>"张峻"</f>
        <v>张峻</v>
      </c>
      <c r="C702" s="8" t="str">
        <f>"652420240608192608149636"</f>
        <v>652420240608192608149636</v>
      </c>
      <c r="D702" s="8">
        <v>302</v>
      </c>
      <c r="E702" s="7" t="s">
        <v>16</v>
      </c>
      <c r="F702" s="7"/>
    </row>
    <row r="703" customHeight="1" spans="1:6">
      <c r="A703" s="7">
        <v>701</v>
      </c>
      <c r="B703" s="8" t="str">
        <f>"陈俊吉"</f>
        <v>陈俊吉</v>
      </c>
      <c r="C703" s="8" t="str">
        <f>"652420240608192955149644"</f>
        <v>652420240608192955149644</v>
      </c>
      <c r="D703" s="8">
        <v>302</v>
      </c>
      <c r="E703" s="7" t="s">
        <v>16</v>
      </c>
      <c r="F703" s="7"/>
    </row>
    <row r="704" customHeight="1" spans="1:6">
      <c r="A704" s="7">
        <v>702</v>
      </c>
      <c r="B704" s="8" t="str">
        <f>"刘俊苇"</f>
        <v>刘俊苇</v>
      </c>
      <c r="C704" s="8" t="str">
        <f>"652420240608135007149105"</f>
        <v>652420240608135007149105</v>
      </c>
      <c r="D704" s="8">
        <v>302</v>
      </c>
      <c r="E704" s="7" t="s">
        <v>16</v>
      </c>
      <c r="F704" s="7"/>
    </row>
    <row r="705" customHeight="1" spans="1:6">
      <c r="A705" s="7">
        <v>703</v>
      </c>
      <c r="B705" s="8" t="str">
        <f>"王远卓"</f>
        <v>王远卓</v>
      </c>
      <c r="C705" s="8" t="str">
        <f>"652420240608140157149128"</f>
        <v>652420240608140157149128</v>
      </c>
      <c r="D705" s="8">
        <v>302</v>
      </c>
      <c r="E705" s="7" t="s">
        <v>16</v>
      </c>
      <c r="F705" s="7"/>
    </row>
    <row r="706" customHeight="1" spans="1:6">
      <c r="A706" s="7">
        <v>704</v>
      </c>
      <c r="B706" s="8" t="str">
        <f>"洪光隆"</f>
        <v>洪光隆</v>
      </c>
      <c r="C706" s="8" t="str">
        <f>"652420240608143120149175"</f>
        <v>652420240608143120149175</v>
      </c>
      <c r="D706" s="8">
        <v>302</v>
      </c>
      <c r="E706" s="7" t="s">
        <v>16</v>
      </c>
      <c r="F706" s="7"/>
    </row>
    <row r="707" customHeight="1" spans="1:6">
      <c r="A707" s="7">
        <v>705</v>
      </c>
      <c r="B707" s="8" t="str">
        <f>"王昫"</f>
        <v>王昫</v>
      </c>
      <c r="C707" s="8" t="str">
        <f>"652420240608210425149812"</f>
        <v>652420240608210425149812</v>
      </c>
      <c r="D707" s="8">
        <v>302</v>
      </c>
      <c r="E707" s="7" t="s">
        <v>16</v>
      </c>
      <c r="F707" s="7"/>
    </row>
    <row r="708" customHeight="1" spans="1:6">
      <c r="A708" s="7">
        <v>706</v>
      </c>
      <c r="B708" s="8" t="str">
        <f>"吴祖全"</f>
        <v>吴祖全</v>
      </c>
      <c r="C708" s="8" t="str">
        <f>"652420240608210754149817"</f>
        <v>652420240608210754149817</v>
      </c>
      <c r="D708" s="8">
        <v>302</v>
      </c>
      <c r="E708" s="7" t="s">
        <v>16</v>
      </c>
      <c r="F708" s="7"/>
    </row>
    <row r="709" customHeight="1" spans="1:6">
      <c r="A709" s="7">
        <v>707</v>
      </c>
      <c r="B709" s="8" t="str">
        <f>"邱名委"</f>
        <v>邱名委</v>
      </c>
      <c r="C709" s="8" t="str">
        <f>"652420240603131117121349"</f>
        <v>652420240603131117121349</v>
      </c>
      <c r="D709" s="8">
        <v>302</v>
      </c>
      <c r="E709" s="7" t="s">
        <v>16</v>
      </c>
      <c r="F709" s="7"/>
    </row>
    <row r="710" customHeight="1" spans="1:6">
      <c r="A710" s="7">
        <v>708</v>
      </c>
      <c r="B710" s="8" t="str">
        <f>"姜祖林"</f>
        <v>姜祖林</v>
      </c>
      <c r="C710" s="8" t="str">
        <f>"652420240608233025150056"</f>
        <v>652420240608233025150056</v>
      </c>
      <c r="D710" s="8">
        <v>302</v>
      </c>
      <c r="E710" s="7" t="s">
        <v>16</v>
      </c>
      <c r="F710" s="7"/>
    </row>
    <row r="711" customHeight="1" spans="1:6">
      <c r="A711" s="7">
        <v>709</v>
      </c>
      <c r="B711" s="8" t="str">
        <f>"林岚"</f>
        <v>林岚</v>
      </c>
      <c r="C711" s="8" t="str">
        <f>"652420240609004605150123"</f>
        <v>652420240609004605150123</v>
      </c>
      <c r="D711" s="8">
        <v>302</v>
      </c>
      <c r="E711" s="7" t="s">
        <v>16</v>
      </c>
      <c r="F711" s="7"/>
    </row>
    <row r="712" customHeight="1" spans="1:6">
      <c r="A712" s="7">
        <v>710</v>
      </c>
      <c r="B712" s="8" t="str">
        <f>"温奇辉"</f>
        <v>温奇辉</v>
      </c>
      <c r="C712" s="8" t="str">
        <f>"652420240609005022150126"</f>
        <v>652420240609005022150126</v>
      </c>
      <c r="D712" s="8">
        <v>302</v>
      </c>
      <c r="E712" s="7" t="s">
        <v>16</v>
      </c>
      <c r="F712" s="7"/>
    </row>
    <row r="713" customHeight="1" spans="1:6">
      <c r="A713" s="7">
        <v>711</v>
      </c>
      <c r="B713" s="8" t="str">
        <f>"陈锋"</f>
        <v>陈锋</v>
      </c>
      <c r="C713" s="8" t="str">
        <f>"652420240609024124150163"</f>
        <v>652420240609024124150163</v>
      </c>
      <c r="D713" s="8">
        <v>302</v>
      </c>
      <c r="E713" s="7" t="s">
        <v>16</v>
      </c>
      <c r="F713" s="7"/>
    </row>
    <row r="714" customHeight="1" spans="1:6">
      <c r="A714" s="7">
        <v>712</v>
      </c>
      <c r="B714" s="8" t="str">
        <f>"林道干"</f>
        <v>林道干</v>
      </c>
      <c r="C714" s="8" t="str">
        <f>"652420240607131009146622"</f>
        <v>652420240607131009146622</v>
      </c>
      <c r="D714" s="8">
        <v>302</v>
      </c>
      <c r="E714" s="7" t="s">
        <v>16</v>
      </c>
      <c r="F714" s="7"/>
    </row>
    <row r="715" customHeight="1" spans="1:6">
      <c r="A715" s="7">
        <v>713</v>
      </c>
      <c r="B715" s="8" t="str">
        <f>"王斯"</f>
        <v>王斯</v>
      </c>
      <c r="C715" s="8" t="str">
        <f>"652420240604082521126145"</f>
        <v>652420240604082521126145</v>
      </c>
      <c r="D715" s="8">
        <v>302</v>
      </c>
      <c r="E715" s="7" t="s">
        <v>16</v>
      </c>
      <c r="F715" s="7"/>
    </row>
    <row r="716" customHeight="1" spans="1:6">
      <c r="A716" s="7">
        <v>714</v>
      </c>
      <c r="B716" s="8" t="str">
        <f>"王禧"</f>
        <v>王禧</v>
      </c>
      <c r="C716" s="8" t="str">
        <f>"652420240609101007150352"</f>
        <v>652420240609101007150352</v>
      </c>
      <c r="D716" s="8">
        <v>302</v>
      </c>
      <c r="E716" s="7" t="s">
        <v>16</v>
      </c>
      <c r="F716" s="7"/>
    </row>
    <row r="717" customHeight="1" spans="1:6">
      <c r="A717" s="7">
        <v>715</v>
      </c>
      <c r="B717" s="8" t="str">
        <f>"王仕东"</f>
        <v>王仕东</v>
      </c>
      <c r="C717" s="8" t="str">
        <f>"652420240608175815149526"</f>
        <v>652420240608175815149526</v>
      </c>
      <c r="D717" s="8">
        <v>302</v>
      </c>
      <c r="E717" s="7" t="s">
        <v>16</v>
      </c>
      <c r="F717" s="7"/>
    </row>
    <row r="718" customHeight="1" spans="1:6">
      <c r="A718" s="7">
        <v>716</v>
      </c>
      <c r="B718" s="8" t="str">
        <f>"王荃棒"</f>
        <v>王荃棒</v>
      </c>
      <c r="C718" s="8" t="str">
        <f>"652420240603102056119356"</f>
        <v>652420240603102056119356</v>
      </c>
      <c r="D718" s="8">
        <v>302</v>
      </c>
      <c r="E718" s="7" t="s">
        <v>16</v>
      </c>
      <c r="F718" s="7"/>
    </row>
    <row r="719" customHeight="1" spans="1:6">
      <c r="A719" s="7">
        <v>717</v>
      </c>
      <c r="B719" s="8" t="str">
        <f>"冯成波"</f>
        <v>冯成波</v>
      </c>
      <c r="C719" s="8" t="str">
        <f>"652420240609134551150743"</f>
        <v>652420240609134551150743</v>
      </c>
      <c r="D719" s="8">
        <v>302</v>
      </c>
      <c r="E719" s="7" t="s">
        <v>16</v>
      </c>
      <c r="F719" s="7"/>
    </row>
    <row r="720" customHeight="1" spans="1:6">
      <c r="A720" s="7">
        <v>718</v>
      </c>
      <c r="B720" s="8" t="str">
        <f>"吴英大"</f>
        <v>吴英大</v>
      </c>
      <c r="C720" s="8" t="str">
        <f>"652420240603170411124000"</f>
        <v>652420240603170411124000</v>
      </c>
      <c r="D720" s="8">
        <v>302</v>
      </c>
      <c r="E720" s="7" t="s">
        <v>16</v>
      </c>
      <c r="F720" s="7"/>
    </row>
    <row r="721" customHeight="1" spans="1:6">
      <c r="A721" s="7">
        <v>719</v>
      </c>
      <c r="B721" s="8" t="str">
        <f>"王晓捷"</f>
        <v>王晓捷</v>
      </c>
      <c r="C721" s="8" t="str">
        <f>"652420240609144116150827"</f>
        <v>652420240609144116150827</v>
      </c>
      <c r="D721" s="8">
        <v>302</v>
      </c>
      <c r="E721" s="7" t="s">
        <v>16</v>
      </c>
      <c r="F721" s="7"/>
    </row>
    <row r="722" customHeight="1" spans="1:6">
      <c r="A722" s="7">
        <v>720</v>
      </c>
      <c r="B722" s="8" t="str">
        <f>"王凡"</f>
        <v>王凡</v>
      </c>
      <c r="C722" s="8" t="str">
        <f>"652420240609151316150881"</f>
        <v>652420240609151316150881</v>
      </c>
      <c r="D722" s="8">
        <v>302</v>
      </c>
      <c r="E722" s="7" t="s">
        <v>16</v>
      </c>
      <c r="F722" s="7"/>
    </row>
    <row r="723" customHeight="1" spans="1:6">
      <c r="A723" s="7">
        <v>721</v>
      </c>
      <c r="B723" s="8" t="str">
        <f>"莫小米"</f>
        <v>莫小米</v>
      </c>
      <c r="C723" s="8" t="str">
        <f>"652420240608123859148991"</f>
        <v>652420240608123859148991</v>
      </c>
      <c r="D723" s="8">
        <v>302</v>
      </c>
      <c r="E723" s="7" t="s">
        <v>16</v>
      </c>
      <c r="F723" s="7"/>
    </row>
    <row r="724" customHeight="1" spans="1:6">
      <c r="A724" s="7">
        <v>722</v>
      </c>
      <c r="B724" s="8" t="str">
        <f>"王文菁"</f>
        <v>王文菁</v>
      </c>
      <c r="C724" s="8" t="str">
        <f>"652420240608140843149140"</f>
        <v>652420240608140843149140</v>
      </c>
      <c r="D724" s="8">
        <v>302</v>
      </c>
      <c r="E724" s="7" t="s">
        <v>16</v>
      </c>
      <c r="F724" s="7"/>
    </row>
    <row r="725" customHeight="1" spans="1:6">
      <c r="A725" s="7">
        <v>723</v>
      </c>
      <c r="B725" s="8" t="str">
        <f>"沈舒敏"</f>
        <v>沈舒敏</v>
      </c>
      <c r="C725" s="8" t="str">
        <f>"652420240603094904118866"</f>
        <v>652420240603094904118866</v>
      </c>
      <c r="D725" s="8">
        <v>303</v>
      </c>
      <c r="E725" s="7" t="s">
        <v>17</v>
      </c>
      <c r="F725" s="7"/>
    </row>
    <row r="726" customHeight="1" spans="1:6">
      <c r="A726" s="7">
        <v>724</v>
      </c>
      <c r="B726" s="8" t="str">
        <f>"蔡雪蕊"</f>
        <v>蔡雪蕊</v>
      </c>
      <c r="C726" s="8" t="str">
        <f>"652420240603092037118471"</f>
        <v>652420240603092037118471</v>
      </c>
      <c r="D726" s="8">
        <v>303</v>
      </c>
      <c r="E726" s="7" t="s">
        <v>17</v>
      </c>
      <c r="F726" s="7"/>
    </row>
    <row r="727" customHeight="1" spans="1:6">
      <c r="A727" s="7">
        <v>725</v>
      </c>
      <c r="B727" s="8" t="str">
        <f>"蔡丽娟"</f>
        <v>蔡丽娟</v>
      </c>
      <c r="C727" s="8" t="str">
        <f>"652420240603095345118934"</f>
        <v>652420240603095345118934</v>
      </c>
      <c r="D727" s="8">
        <v>303</v>
      </c>
      <c r="E727" s="7" t="s">
        <v>17</v>
      </c>
      <c r="F727" s="7"/>
    </row>
    <row r="728" customHeight="1" spans="1:6">
      <c r="A728" s="7">
        <v>726</v>
      </c>
      <c r="B728" s="8" t="str">
        <f>"黄蔓茜"</f>
        <v>黄蔓茜</v>
      </c>
      <c r="C728" s="8" t="str">
        <f>"652420240603095502118957"</f>
        <v>652420240603095502118957</v>
      </c>
      <c r="D728" s="8">
        <v>303</v>
      </c>
      <c r="E728" s="7" t="s">
        <v>17</v>
      </c>
      <c r="F728" s="7"/>
    </row>
    <row r="729" customHeight="1" spans="1:6">
      <c r="A729" s="7">
        <v>727</v>
      </c>
      <c r="B729" s="8" t="str">
        <f>"蔡蕾怡"</f>
        <v>蔡蕾怡</v>
      </c>
      <c r="C729" s="8" t="str">
        <f>"652420240603100755119159"</f>
        <v>652420240603100755119159</v>
      </c>
      <c r="D729" s="8">
        <v>303</v>
      </c>
      <c r="E729" s="7" t="s">
        <v>17</v>
      </c>
      <c r="F729" s="7"/>
    </row>
    <row r="730" customHeight="1" spans="1:6">
      <c r="A730" s="7">
        <v>728</v>
      </c>
      <c r="B730" s="8" t="str">
        <f>"陈妃"</f>
        <v>陈妃</v>
      </c>
      <c r="C730" s="8" t="str">
        <f>"652420240603093125118613"</f>
        <v>652420240603093125118613</v>
      </c>
      <c r="D730" s="8">
        <v>303</v>
      </c>
      <c r="E730" s="7" t="s">
        <v>17</v>
      </c>
      <c r="F730" s="7"/>
    </row>
    <row r="731" customHeight="1" spans="1:6">
      <c r="A731" s="7">
        <v>729</v>
      </c>
      <c r="B731" s="8" t="str">
        <f>"蔡杏"</f>
        <v>蔡杏</v>
      </c>
      <c r="C731" s="8" t="str">
        <f>"652420240603123647121003"</f>
        <v>652420240603123647121003</v>
      </c>
      <c r="D731" s="8">
        <v>303</v>
      </c>
      <c r="E731" s="7" t="s">
        <v>17</v>
      </c>
      <c r="F731" s="7"/>
    </row>
    <row r="732" customHeight="1" spans="1:6">
      <c r="A732" s="7">
        <v>730</v>
      </c>
      <c r="B732" s="8" t="str">
        <f>"吴秋艳"</f>
        <v>吴秋艳</v>
      </c>
      <c r="C732" s="8" t="str">
        <f>"652420240603122520120897"</f>
        <v>652420240603122520120897</v>
      </c>
      <c r="D732" s="8">
        <v>303</v>
      </c>
      <c r="E732" s="7" t="s">
        <v>17</v>
      </c>
      <c r="F732" s="7"/>
    </row>
    <row r="733" customHeight="1" spans="1:6">
      <c r="A733" s="7">
        <v>731</v>
      </c>
      <c r="B733" s="8" t="str">
        <f>"梁招岛"</f>
        <v>梁招岛</v>
      </c>
      <c r="C733" s="8" t="str">
        <f>"652420240603130753121312"</f>
        <v>652420240603130753121312</v>
      </c>
      <c r="D733" s="8">
        <v>303</v>
      </c>
      <c r="E733" s="7" t="s">
        <v>17</v>
      </c>
      <c r="F733" s="7"/>
    </row>
    <row r="734" customHeight="1" spans="1:6">
      <c r="A734" s="7">
        <v>732</v>
      </c>
      <c r="B734" s="8" t="str">
        <f>"陈新芳"</f>
        <v>陈新芳</v>
      </c>
      <c r="C734" s="8" t="str">
        <f>"652420240603102713119465"</f>
        <v>652420240603102713119465</v>
      </c>
      <c r="D734" s="8">
        <v>303</v>
      </c>
      <c r="E734" s="7" t="s">
        <v>17</v>
      </c>
      <c r="F734" s="7"/>
    </row>
    <row r="735" customHeight="1" spans="1:6">
      <c r="A735" s="7">
        <v>733</v>
      </c>
      <c r="B735" s="8" t="str">
        <f>"王雅"</f>
        <v>王雅</v>
      </c>
      <c r="C735" s="8" t="str">
        <f>"652420240603152933122806"</f>
        <v>652420240603152933122806</v>
      </c>
      <c r="D735" s="8">
        <v>303</v>
      </c>
      <c r="E735" s="7" t="s">
        <v>17</v>
      </c>
      <c r="F735" s="7"/>
    </row>
    <row r="736" customHeight="1" spans="1:6">
      <c r="A736" s="7">
        <v>734</v>
      </c>
      <c r="B736" s="8" t="str">
        <f>"罗家"</f>
        <v>罗家</v>
      </c>
      <c r="C736" s="8" t="str">
        <f>"652420240603154232122984"</f>
        <v>652420240603154232122984</v>
      </c>
      <c r="D736" s="8">
        <v>303</v>
      </c>
      <c r="E736" s="7" t="s">
        <v>17</v>
      </c>
      <c r="F736" s="7"/>
    </row>
    <row r="737" customHeight="1" spans="1:6">
      <c r="A737" s="7">
        <v>735</v>
      </c>
      <c r="B737" s="8" t="str">
        <f>"林燕"</f>
        <v>林燕</v>
      </c>
      <c r="C737" s="8" t="str">
        <f>"652420240603101410119251"</f>
        <v>652420240603101410119251</v>
      </c>
      <c r="D737" s="8">
        <v>303</v>
      </c>
      <c r="E737" s="7" t="s">
        <v>17</v>
      </c>
      <c r="F737" s="7"/>
    </row>
    <row r="738" customHeight="1" spans="1:6">
      <c r="A738" s="7">
        <v>736</v>
      </c>
      <c r="B738" s="8" t="str">
        <f>"曾小葵"</f>
        <v>曾小葵</v>
      </c>
      <c r="C738" s="8" t="str">
        <f>"652420240603153850122925"</f>
        <v>652420240603153850122925</v>
      </c>
      <c r="D738" s="8">
        <v>303</v>
      </c>
      <c r="E738" s="7" t="s">
        <v>17</v>
      </c>
      <c r="F738" s="7"/>
    </row>
    <row r="739" customHeight="1" spans="1:6">
      <c r="A739" s="7">
        <v>737</v>
      </c>
      <c r="B739" s="8" t="str">
        <f>"邱玲"</f>
        <v>邱玲</v>
      </c>
      <c r="C739" s="8" t="str">
        <f>"652420240603153417122863"</f>
        <v>652420240603153417122863</v>
      </c>
      <c r="D739" s="8">
        <v>303</v>
      </c>
      <c r="E739" s="7" t="s">
        <v>17</v>
      </c>
      <c r="F739" s="7"/>
    </row>
    <row r="740" customHeight="1" spans="1:6">
      <c r="A740" s="7">
        <v>738</v>
      </c>
      <c r="B740" s="8" t="str">
        <f>"刘子丽"</f>
        <v>刘子丽</v>
      </c>
      <c r="C740" s="8" t="str">
        <f>"652420240603114113120464"</f>
        <v>652420240603114113120464</v>
      </c>
      <c r="D740" s="8">
        <v>303</v>
      </c>
      <c r="E740" s="7" t="s">
        <v>17</v>
      </c>
      <c r="F740" s="7"/>
    </row>
    <row r="741" customHeight="1" spans="1:6">
      <c r="A741" s="7">
        <v>739</v>
      </c>
      <c r="B741" s="8" t="str">
        <f>"张丽丁"</f>
        <v>张丽丁</v>
      </c>
      <c r="C741" s="8" t="str">
        <f>"652420240603160038123240"</f>
        <v>652420240603160038123240</v>
      </c>
      <c r="D741" s="8">
        <v>303</v>
      </c>
      <c r="E741" s="7" t="s">
        <v>17</v>
      </c>
      <c r="F741" s="7"/>
    </row>
    <row r="742" customHeight="1" spans="1:6">
      <c r="A742" s="7">
        <v>740</v>
      </c>
      <c r="B742" s="8" t="str">
        <f>"黄月娥"</f>
        <v>黄月娥</v>
      </c>
      <c r="C742" s="8" t="str">
        <f>"652420240603162501123589"</f>
        <v>652420240603162501123589</v>
      </c>
      <c r="D742" s="8">
        <v>303</v>
      </c>
      <c r="E742" s="7" t="s">
        <v>17</v>
      </c>
      <c r="F742" s="7"/>
    </row>
    <row r="743" customHeight="1" spans="1:6">
      <c r="A743" s="7">
        <v>741</v>
      </c>
      <c r="B743" s="8" t="str">
        <f>"徐小妮"</f>
        <v>徐小妮</v>
      </c>
      <c r="C743" s="8" t="str">
        <f>"652420240603165909123964"</f>
        <v>652420240603165909123964</v>
      </c>
      <c r="D743" s="8">
        <v>303</v>
      </c>
      <c r="E743" s="7" t="s">
        <v>17</v>
      </c>
      <c r="F743" s="7"/>
    </row>
    <row r="744" customHeight="1" spans="1:6">
      <c r="A744" s="7">
        <v>742</v>
      </c>
      <c r="B744" s="8" t="str">
        <f>"王朝"</f>
        <v>王朝</v>
      </c>
      <c r="C744" s="8" t="str">
        <f>"652420240603171721124101"</f>
        <v>652420240603171721124101</v>
      </c>
      <c r="D744" s="8">
        <v>303</v>
      </c>
      <c r="E744" s="7" t="s">
        <v>17</v>
      </c>
      <c r="F744" s="7"/>
    </row>
    <row r="745" customHeight="1" spans="1:6">
      <c r="A745" s="7">
        <v>743</v>
      </c>
      <c r="B745" s="8" t="str">
        <f>"卓娱花"</f>
        <v>卓娱花</v>
      </c>
      <c r="C745" s="8" t="str">
        <f>"652420240603172336124140"</f>
        <v>652420240603172336124140</v>
      </c>
      <c r="D745" s="8">
        <v>303</v>
      </c>
      <c r="E745" s="7" t="s">
        <v>17</v>
      </c>
      <c r="F745" s="7"/>
    </row>
    <row r="746" customHeight="1" spans="1:6">
      <c r="A746" s="7">
        <v>744</v>
      </c>
      <c r="B746" s="8" t="str">
        <f>"刘仪"</f>
        <v>刘仪</v>
      </c>
      <c r="C746" s="8" t="str">
        <f>"652420240603190507124595"</f>
        <v>652420240603190507124595</v>
      </c>
      <c r="D746" s="8">
        <v>303</v>
      </c>
      <c r="E746" s="7" t="s">
        <v>17</v>
      </c>
      <c r="F746" s="7"/>
    </row>
    <row r="747" customHeight="1" spans="1:6">
      <c r="A747" s="7">
        <v>745</v>
      </c>
      <c r="B747" s="8" t="str">
        <f>"李默"</f>
        <v>李默</v>
      </c>
      <c r="C747" s="8" t="str">
        <f>"652420240603122126120849"</f>
        <v>652420240603122126120849</v>
      </c>
      <c r="D747" s="8">
        <v>303</v>
      </c>
      <c r="E747" s="7" t="s">
        <v>17</v>
      </c>
      <c r="F747" s="7"/>
    </row>
    <row r="748" customHeight="1" spans="1:6">
      <c r="A748" s="7">
        <v>746</v>
      </c>
      <c r="B748" s="8" t="str">
        <f>"唐蔗"</f>
        <v>唐蔗</v>
      </c>
      <c r="C748" s="8" t="str">
        <f>"652420240603204247124986"</f>
        <v>652420240603204247124986</v>
      </c>
      <c r="D748" s="8">
        <v>303</v>
      </c>
      <c r="E748" s="7" t="s">
        <v>17</v>
      </c>
      <c r="F748" s="7"/>
    </row>
    <row r="749" customHeight="1" spans="1:6">
      <c r="A749" s="7">
        <v>747</v>
      </c>
      <c r="B749" s="8" t="str">
        <f>"马若"</f>
        <v>马若</v>
      </c>
      <c r="C749" s="8" t="str">
        <f>"652420240603202202124884"</f>
        <v>652420240603202202124884</v>
      </c>
      <c r="D749" s="8">
        <v>303</v>
      </c>
      <c r="E749" s="7" t="s">
        <v>17</v>
      </c>
      <c r="F749" s="7"/>
    </row>
    <row r="750" customHeight="1" spans="1:6">
      <c r="A750" s="7">
        <v>748</v>
      </c>
      <c r="B750" s="8" t="str">
        <f>"林娟"</f>
        <v>林娟</v>
      </c>
      <c r="C750" s="8" t="str">
        <f>"652420240603210630125106"</f>
        <v>652420240603210630125106</v>
      </c>
      <c r="D750" s="8">
        <v>303</v>
      </c>
      <c r="E750" s="7" t="s">
        <v>17</v>
      </c>
      <c r="F750" s="7"/>
    </row>
    <row r="751" customHeight="1" spans="1:6">
      <c r="A751" s="7">
        <v>749</v>
      </c>
      <c r="B751" s="8" t="str">
        <f>"林霜霜"</f>
        <v>林霜霜</v>
      </c>
      <c r="C751" s="8" t="str">
        <f>"652420240603212221125189"</f>
        <v>652420240603212221125189</v>
      </c>
      <c r="D751" s="8">
        <v>303</v>
      </c>
      <c r="E751" s="7" t="s">
        <v>17</v>
      </c>
      <c r="F751" s="7"/>
    </row>
    <row r="752" customHeight="1" spans="1:6">
      <c r="A752" s="7">
        <v>750</v>
      </c>
      <c r="B752" s="8" t="str">
        <f>"李诚益"</f>
        <v>李诚益</v>
      </c>
      <c r="C752" s="8" t="str">
        <f>"652420240603203042124925"</f>
        <v>652420240603203042124925</v>
      </c>
      <c r="D752" s="8">
        <v>303</v>
      </c>
      <c r="E752" s="7" t="s">
        <v>17</v>
      </c>
      <c r="F752" s="7"/>
    </row>
    <row r="753" customHeight="1" spans="1:6">
      <c r="A753" s="7">
        <v>751</v>
      </c>
      <c r="B753" s="8" t="str">
        <f>"曾帆"</f>
        <v>曾帆</v>
      </c>
      <c r="C753" s="8" t="str">
        <f>"652420240603103020119516"</f>
        <v>652420240603103020119516</v>
      </c>
      <c r="D753" s="8">
        <v>303</v>
      </c>
      <c r="E753" s="7" t="s">
        <v>17</v>
      </c>
      <c r="F753" s="7"/>
    </row>
    <row r="754" customHeight="1" spans="1:6">
      <c r="A754" s="7">
        <v>752</v>
      </c>
      <c r="B754" s="8" t="str">
        <f>"陈慧"</f>
        <v>陈慧</v>
      </c>
      <c r="C754" s="8" t="str">
        <f>"652420240603202129124879"</f>
        <v>652420240603202129124879</v>
      </c>
      <c r="D754" s="8">
        <v>303</v>
      </c>
      <c r="E754" s="7" t="s">
        <v>17</v>
      </c>
      <c r="F754" s="7"/>
    </row>
    <row r="755" customHeight="1" spans="1:6">
      <c r="A755" s="7">
        <v>753</v>
      </c>
      <c r="B755" s="8" t="str">
        <f>"陈苏盈"</f>
        <v>陈苏盈</v>
      </c>
      <c r="C755" s="8" t="str">
        <f>"652420240603233228125785"</f>
        <v>652420240603233228125785</v>
      </c>
      <c r="D755" s="8">
        <v>303</v>
      </c>
      <c r="E755" s="7" t="s">
        <v>17</v>
      </c>
      <c r="F755" s="7"/>
    </row>
    <row r="756" customHeight="1" spans="1:6">
      <c r="A756" s="7">
        <v>754</v>
      </c>
      <c r="B756" s="8" t="str">
        <f>"陈锐"</f>
        <v>陈锐</v>
      </c>
      <c r="C756" s="8" t="str">
        <f>"652420240604033340126004"</f>
        <v>652420240604033340126004</v>
      </c>
      <c r="D756" s="8">
        <v>303</v>
      </c>
      <c r="E756" s="7" t="s">
        <v>17</v>
      </c>
      <c r="F756" s="7"/>
    </row>
    <row r="757" customHeight="1" spans="1:6">
      <c r="A757" s="7">
        <v>755</v>
      </c>
      <c r="B757" s="8" t="str">
        <f>"陈瑞兰"</f>
        <v>陈瑞兰</v>
      </c>
      <c r="C757" s="8" t="str">
        <f>"652420240603154334123002"</f>
        <v>652420240603154334123002</v>
      </c>
      <c r="D757" s="8">
        <v>303</v>
      </c>
      <c r="E757" s="7" t="s">
        <v>17</v>
      </c>
      <c r="F757" s="7"/>
    </row>
    <row r="758" customHeight="1" spans="1:6">
      <c r="A758" s="7">
        <v>756</v>
      </c>
      <c r="B758" s="8" t="str">
        <f>"李旧"</f>
        <v>李旧</v>
      </c>
      <c r="C758" s="8" t="str">
        <f>"652420240603165942123968"</f>
        <v>652420240603165942123968</v>
      </c>
      <c r="D758" s="8">
        <v>303</v>
      </c>
      <c r="E758" s="7" t="s">
        <v>17</v>
      </c>
      <c r="F758" s="7"/>
    </row>
    <row r="759" customHeight="1" spans="1:6">
      <c r="A759" s="7">
        <v>757</v>
      </c>
      <c r="B759" s="8" t="str">
        <f>"李玉楠"</f>
        <v>李玉楠</v>
      </c>
      <c r="C759" s="8" t="str">
        <f>"652420240603101131119212"</f>
        <v>652420240603101131119212</v>
      </c>
      <c r="D759" s="8">
        <v>303</v>
      </c>
      <c r="E759" s="7" t="s">
        <v>17</v>
      </c>
      <c r="F759" s="7"/>
    </row>
    <row r="760" customHeight="1" spans="1:6">
      <c r="A760" s="7">
        <v>758</v>
      </c>
      <c r="B760" s="8" t="str">
        <f>"王莹莹"</f>
        <v>王莹莹</v>
      </c>
      <c r="C760" s="8" t="str">
        <f>"652420240604105537127495"</f>
        <v>652420240604105537127495</v>
      </c>
      <c r="D760" s="8">
        <v>303</v>
      </c>
      <c r="E760" s="7" t="s">
        <v>17</v>
      </c>
      <c r="F760" s="7"/>
    </row>
    <row r="761" customHeight="1" spans="1:6">
      <c r="A761" s="7">
        <v>759</v>
      </c>
      <c r="B761" s="8" t="str">
        <f>"曾盈"</f>
        <v>曾盈</v>
      </c>
      <c r="C761" s="8" t="str">
        <f>"652420240603171611124091"</f>
        <v>652420240603171611124091</v>
      </c>
      <c r="D761" s="8">
        <v>303</v>
      </c>
      <c r="E761" s="7" t="s">
        <v>17</v>
      </c>
      <c r="F761" s="7"/>
    </row>
    <row r="762" customHeight="1" spans="1:6">
      <c r="A762" s="7">
        <v>760</v>
      </c>
      <c r="B762" s="8" t="str">
        <f>"李妍"</f>
        <v>李妍</v>
      </c>
      <c r="C762" s="8" t="str">
        <f>"652420240604112611127779"</f>
        <v>652420240604112611127779</v>
      </c>
      <c r="D762" s="8">
        <v>303</v>
      </c>
      <c r="E762" s="7" t="s">
        <v>17</v>
      </c>
      <c r="F762" s="7"/>
    </row>
    <row r="763" customHeight="1" spans="1:6">
      <c r="A763" s="7">
        <v>761</v>
      </c>
      <c r="B763" s="8" t="str">
        <f>"符一鸣"</f>
        <v>符一鸣</v>
      </c>
      <c r="C763" s="8" t="str">
        <f>"652420240604093700126656"</f>
        <v>652420240604093700126656</v>
      </c>
      <c r="D763" s="8">
        <v>303</v>
      </c>
      <c r="E763" s="7" t="s">
        <v>17</v>
      </c>
      <c r="F763" s="7"/>
    </row>
    <row r="764" customHeight="1" spans="1:6">
      <c r="A764" s="7">
        <v>762</v>
      </c>
      <c r="B764" s="8" t="str">
        <f>"郑燕润"</f>
        <v>郑燕润</v>
      </c>
      <c r="C764" s="8" t="str">
        <f>"652420240604092845126570"</f>
        <v>652420240604092845126570</v>
      </c>
      <c r="D764" s="8">
        <v>303</v>
      </c>
      <c r="E764" s="7" t="s">
        <v>17</v>
      </c>
      <c r="F764" s="7"/>
    </row>
    <row r="765" customHeight="1" spans="1:6">
      <c r="A765" s="7">
        <v>763</v>
      </c>
      <c r="B765" s="8" t="str">
        <f>"周盈"</f>
        <v>周盈</v>
      </c>
      <c r="C765" s="8" t="str">
        <f>"652420240604135304128782"</f>
        <v>652420240604135304128782</v>
      </c>
      <c r="D765" s="8">
        <v>303</v>
      </c>
      <c r="E765" s="7" t="s">
        <v>17</v>
      </c>
      <c r="F765" s="7"/>
    </row>
    <row r="766" customHeight="1" spans="1:6">
      <c r="A766" s="7">
        <v>764</v>
      </c>
      <c r="B766" s="8" t="str">
        <f>"王玲"</f>
        <v>王玲</v>
      </c>
      <c r="C766" s="8" t="str">
        <f>"652420240604134201128720"</f>
        <v>652420240604134201128720</v>
      </c>
      <c r="D766" s="8">
        <v>303</v>
      </c>
      <c r="E766" s="7" t="s">
        <v>17</v>
      </c>
      <c r="F766" s="7"/>
    </row>
    <row r="767" customHeight="1" spans="1:6">
      <c r="A767" s="7">
        <v>765</v>
      </c>
      <c r="B767" s="8" t="str">
        <f>"李敏"</f>
        <v>李敏</v>
      </c>
      <c r="C767" s="8" t="str">
        <f>"652420240604104505127381"</f>
        <v>652420240604104505127381</v>
      </c>
      <c r="D767" s="8">
        <v>303</v>
      </c>
      <c r="E767" s="7" t="s">
        <v>17</v>
      </c>
      <c r="F767" s="7"/>
    </row>
    <row r="768" customHeight="1" spans="1:6">
      <c r="A768" s="7">
        <v>766</v>
      </c>
      <c r="B768" s="8" t="str">
        <f>"符诗涵"</f>
        <v>符诗涵</v>
      </c>
      <c r="C768" s="8" t="str">
        <f>"652420240604162140130054"</f>
        <v>652420240604162140130054</v>
      </c>
      <c r="D768" s="8">
        <v>303</v>
      </c>
      <c r="E768" s="7" t="s">
        <v>17</v>
      </c>
      <c r="F768" s="7"/>
    </row>
    <row r="769" customHeight="1" spans="1:6">
      <c r="A769" s="7">
        <v>767</v>
      </c>
      <c r="B769" s="8" t="str">
        <f>"曾健"</f>
        <v>曾健</v>
      </c>
      <c r="C769" s="8" t="str">
        <f>"652420240604170800130383"</f>
        <v>652420240604170800130383</v>
      </c>
      <c r="D769" s="8">
        <v>303</v>
      </c>
      <c r="E769" s="7" t="s">
        <v>17</v>
      </c>
      <c r="F769" s="7"/>
    </row>
    <row r="770" customHeight="1" spans="1:6">
      <c r="A770" s="7">
        <v>768</v>
      </c>
      <c r="B770" s="8" t="str">
        <f>"吴素宁"</f>
        <v>吴素宁</v>
      </c>
      <c r="C770" s="8" t="str">
        <f>"652420240604181207130725"</f>
        <v>652420240604181207130725</v>
      </c>
      <c r="D770" s="8">
        <v>303</v>
      </c>
      <c r="E770" s="7" t="s">
        <v>17</v>
      </c>
      <c r="F770" s="7"/>
    </row>
    <row r="771" customHeight="1" spans="1:6">
      <c r="A771" s="7">
        <v>769</v>
      </c>
      <c r="B771" s="8" t="str">
        <f>"黄媛"</f>
        <v>黄媛</v>
      </c>
      <c r="C771" s="8" t="str">
        <f>"652420240604184329130889"</f>
        <v>652420240604184329130889</v>
      </c>
      <c r="D771" s="8">
        <v>303</v>
      </c>
      <c r="E771" s="7" t="s">
        <v>17</v>
      </c>
      <c r="F771" s="7"/>
    </row>
    <row r="772" customHeight="1" spans="1:6">
      <c r="A772" s="7">
        <v>770</v>
      </c>
      <c r="B772" s="8" t="str">
        <f>"徐玉珠"</f>
        <v>徐玉珠</v>
      </c>
      <c r="C772" s="8" t="str">
        <f>"652420240604202006131409"</f>
        <v>652420240604202006131409</v>
      </c>
      <c r="D772" s="8">
        <v>303</v>
      </c>
      <c r="E772" s="7" t="s">
        <v>17</v>
      </c>
      <c r="F772" s="7"/>
    </row>
    <row r="773" customHeight="1" spans="1:6">
      <c r="A773" s="7">
        <v>771</v>
      </c>
      <c r="B773" s="8" t="str">
        <f>"陈忱"</f>
        <v>陈忱</v>
      </c>
      <c r="C773" s="8" t="str">
        <f>"652420240604155352129779"</f>
        <v>652420240604155352129779</v>
      </c>
      <c r="D773" s="8">
        <v>303</v>
      </c>
      <c r="E773" s="7" t="s">
        <v>17</v>
      </c>
      <c r="F773" s="7"/>
    </row>
    <row r="774" customHeight="1" spans="1:6">
      <c r="A774" s="7">
        <v>772</v>
      </c>
      <c r="B774" s="8" t="str">
        <f>"毛婷"</f>
        <v>毛婷</v>
      </c>
      <c r="C774" s="8" t="str">
        <f>"652420240604210524131669"</f>
        <v>652420240604210524131669</v>
      </c>
      <c r="D774" s="8">
        <v>303</v>
      </c>
      <c r="E774" s="7" t="s">
        <v>17</v>
      </c>
      <c r="F774" s="7"/>
    </row>
    <row r="775" customHeight="1" spans="1:6">
      <c r="A775" s="7">
        <v>773</v>
      </c>
      <c r="B775" s="8" t="str">
        <f>"黄柳夕"</f>
        <v>黄柳夕</v>
      </c>
      <c r="C775" s="8" t="str">
        <f>"652420240604221624132128"</f>
        <v>652420240604221624132128</v>
      </c>
      <c r="D775" s="8">
        <v>303</v>
      </c>
      <c r="E775" s="7" t="s">
        <v>17</v>
      </c>
      <c r="F775" s="7"/>
    </row>
    <row r="776" customHeight="1" spans="1:6">
      <c r="A776" s="7">
        <v>774</v>
      </c>
      <c r="B776" s="8" t="str">
        <f>"黄媛"</f>
        <v>黄媛</v>
      </c>
      <c r="C776" s="8" t="str">
        <f>"652420240604212838131828"</f>
        <v>652420240604212838131828</v>
      </c>
      <c r="D776" s="8">
        <v>303</v>
      </c>
      <c r="E776" s="7" t="s">
        <v>17</v>
      </c>
      <c r="F776" s="7"/>
    </row>
    <row r="777" customHeight="1" spans="1:6">
      <c r="A777" s="7">
        <v>775</v>
      </c>
      <c r="B777" s="8" t="str">
        <f>"罗明蕾"</f>
        <v>罗明蕾</v>
      </c>
      <c r="C777" s="8" t="str">
        <f>"652420240605085311132850"</f>
        <v>652420240605085311132850</v>
      </c>
      <c r="D777" s="8">
        <v>303</v>
      </c>
      <c r="E777" s="7" t="s">
        <v>17</v>
      </c>
      <c r="F777" s="7"/>
    </row>
    <row r="778" customHeight="1" spans="1:6">
      <c r="A778" s="7">
        <v>776</v>
      </c>
      <c r="B778" s="8" t="str">
        <f>"王霞"</f>
        <v>王霞</v>
      </c>
      <c r="C778" s="8" t="str">
        <f>"652420240605094818133252"</f>
        <v>652420240605094818133252</v>
      </c>
      <c r="D778" s="8">
        <v>303</v>
      </c>
      <c r="E778" s="7" t="s">
        <v>17</v>
      </c>
      <c r="F778" s="7"/>
    </row>
    <row r="779" customHeight="1" spans="1:6">
      <c r="A779" s="7">
        <v>777</v>
      </c>
      <c r="B779" s="8" t="str">
        <f>"曾小旋"</f>
        <v>曾小旋</v>
      </c>
      <c r="C779" s="8" t="str">
        <f>"652420240604155647129816"</f>
        <v>652420240604155647129816</v>
      </c>
      <c r="D779" s="8">
        <v>303</v>
      </c>
      <c r="E779" s="7" t="s">
        <v>17</v>
      </c>
      <c r="F779" s="7"/>
    </row>
    <row r="780" customHeight="1" spans="1:6">
      <c r="A780" s="7">
        <v>778</v>
      </c>
      <c r="B780" s="8" t="str">
        <f>"刘小盈"</f>
        <v>刘小盈</v>
      </c>
      <c r="C780" s="8" t="str">
        <f>"652420240605101919133450"</f>
        <v>652420240605101919133450</v>
      </c>
      <c r="D780" s="8">
        <v>303</v>
      </c>
      <c r="E780" s="7" t="s">
        <v>17</v>
      </c>
      <c r="F780" s="7"/>
    </row>
    <row r="781" customHeight="1" spans="1:6">
      <c r="A781" s="7">
        <v>779</v>
      </c>
      <c r="B781" s="8" t="str">
        <f>"曾敏"</f>
        <v>曾敏</v>
      </c>
      <c r="C781" s="8" t="str">
        <f>"652420240605103744133577"</f>
        <v>652420240605103744133577</v>
      </c>
      <c r="D781" s="8">
        <v>303</v>
      </c>
      <c r="E781" s="7" t="s">
        <v>17</v>
      </c>
      <c r="F781" s="7"/>
    </row>
    <row r="782" customHeight="1" spans="1:6">
      <c r="A782" s="7">
        <v>780</v>
      </c>
      <c r="B782" s="8" t="str">
        <f>"包莹莹"</f>
        <v>包莹莹</v>
      </c>
      <c r="C782" s="8" t="str">
        <f>"652420240604215803132016"</f>
        <v>652420240604215803132016</v>
      </c>
      <c r="D782" s="8">
        <v>303</v>
      </c>
      <c r="E782" s="7" t="s">
        <v>17</v>
      </c>
      <c r="F782" s="7"/>
    </row>
    <row r="783" customHeight="1" spans="1:6">
      <c r="A783" s="7">
        <v>781</v>
      </c>
      <c r="B783" s="8" t="str">
        <f>"王小容"</f>
        <v>王小容</v>
      </c>
      <c r="C783" s="8" t="str">
        <f>"652420240605111557134972"</f>
        <v>652420240605111557134972</v>
      </c>
      <c r="D783" s="8">
        <v>303</v>
      </c>
      <c r="E783" s="7" t="s">
        <v>17</v>
      </c>
      <c r="F783" s="7"/>
    </row>
    <row r="784" customHeight="1" spans="1:6">
      <c r="A784" s="7">
        <v>782</v>
      </c>
      <c r="B784" s="8" t="str">
        <f>"谢英"</f>
        <v>谢英</v>
      </c>
      <c r="C784" s="8" t="str">
        <f>"652420240605143040136846"</f>
        <v>652420240605143040136846</v>
      </c>
      <c r="D784" s="8">
        <v>303</v>
      </c>
      <c r="E784" s="7" t="s">
        <v>17</v>
      </c>
      <c r="F784" s="7"/>
    </row>
    <row r="785" customHeight="1" spans="1:6">
      <c r="A785" s="7">
        <v>783</v>
      </c>
      <c r="B785" s="8" t="str">
        <f>"王小竹"</f>
        <v>王小竹</v>
      </c>
      <c r="C785" s="8" t="str">
        <f>"652420240603115341120596"</f>
        <v>652420240603115341120596</v>
      </c>
      <c r="D785" s="8">
        <v>303</v>
      </c>
      <c r="E785" s="7" t="s">
        <v>17</v>
      </c>
      <c r="F785" s="7"/>
    </row>
    <row r="786" customHeight="1" spans="1:6">
      <c r="A786" s="7">
        <v>784</v>
      </c>
      <c r="B786" s="8" t="str">
        <f>"王艺婉"</f>
        <v>王艺婉</v>
      </c>
      <c r="C786" s="8" t="str">
        <f>"652420240603105103119864"</f>
        <v>652420240603105103119864</v>
      </c>
      <c r="D786" s="8">
        <v>303</v>
      </c>
      <c r="E786" s="7" t="s">
        <v>17</v>
      </c>
      <c r="F786" s="7"/>
    </row>
    <row r="787" customHeight="1" spans="1:6">
      <c r="A787" s="7">
        <v>785</v>
      </c>
      <c r="B787" s="8" t="str">
        <f>"王梦萍"</f>
        <v>王梦萍</v>
      </c>
      <c r="C787" s="8" t="str">
        <f>"652420240605181421140205"</f>
        <v>652420240605181421140205</v>
      </c>
      <c r="D787" s="8">
        <v>303</v>
      </c>
      <c r="E787" s="7" t="s">
        <v>17</v>
      </c>
      <c r="F787" s="7"/>
    </row>
    <row r="788" customHeight="1" spans="1:6">
      <c r="A788" s="7">
        <v>786</v>
      </c>
      <c r="B788" s="8" t="str">
        <f>"马春美"</f>
        <v>马春美</v>
      </c>
      <c r="C788" s="8" t="str">
        <f>"652420240605184019140282"</f>
        <v>652420240605184019140282</v>
      </c>
      <c r="D788" s="8">
        <v>303</v>
      </c>
      <c r="E788" s="7" t="s">
        <v>17</v>
      </c>
      <c r="F788" s="7"/>
    </row>
    <row r="789" customHeight="1" spans="1:6">
      <c r="A789" s="7">
        <v>787</v>
      </c>
      <c r="B789" s="8" t="str">
        <f>"莫祺"</f>
        <v>莫祺</v>
      </c>
      <c r="C789" s="8" t="str">
        <f>"652420240605113244135083"</f>
        <v>652420240605113244135083</v>
      </c>
      <c r="D789" s="8">
        <v>303</v>
      </c>
      <c r="E789" s="7" t="s">
        <v>17</v>
      </c>
      <c r="F789" s="7"/>
    </row>
    <row r="790" customHeight="1" spans="1:6">
      <c r="A790" s="7">
        <v>788</v>
      </c>
      <c r="B790" s="8" t="str">
        <f>"林羚"</f>
        <v>林羚</v>
      </c>
      <c r="C790" s="8" t="str">
        <f>"652420240606090312141765"</f>
        <v>652420240606090312141765</v>
      </c>
      <c r="D790" s="8">
        <v>303</v>
      </c>
      <c r="E790" s="7" t="s">
        <v>17</v>
      </c>
      <c r="F790" s="7"/>
    </row>
    <row r="791" customHeight="1" spans="1:6">
      <c r="A791" s="7">
        <v>789</v>
      </c>
      <c r="B791" s="8" t="str">
        <f>"曾丽欣"</f>
        <v>曾丽欣</v>
      </c>
      <c r="C791" s="8" t="str">
        <f>"652420240606090926141787"</f>
        <v>652420240606090926141787</v>
      </c>
      <c r="D791" s="8">
        <v>303</v>
      </c>
      <c r="E791" s="7" t="s">
        <v>17</v>
      </c>
      <c r="F791" s="7"/>
    </row>
    <row r="792" customHeight="1" spans="1:6">
      <c r="A792" s="7">
        <v>790</v>
      </c>
      <c r="B792" s="8" t="str">
        <f>"吴珍"</f>
        <v>吴珍</v>
      </c>
      <c r="C792" s="8" t="str">
        <f>"652420240606102601142128"</f>
        <v>652420240606102601142128</v>
      </c>
      <c r="D792" s="8">
        <v>303</v>
      </c>
      <c r="E792" s="7" t="s">
        <v>17</v>
      </c>
      <c r="F792" s="7"/>
    </row>
    <row r="793" customHeight="1" spans="1:6">
      <c r="A793" s="7">
        <v>791</v>
      </c>
      <c r="B793" s="8" t="str">
        <f>"黄莹"</f>
        <v>黄莹</v>
      </c>
      <c r="C793" s="8" t="str">
        <f>"652420240606102243142111"</f>
        <v>652420240606102243142111</v>
      </c>
      <c r="D793" s="8">
        <v>303</v>
      </c>
      <c r="E793" s="7" t="s">
        <v>17</v>
      </c>
      <c r="F793" s="7"/>
    </row>
    <row r="794" customHeight="1" spans="1:6">
      <c r="A794" s="7">
        <v>792</v>
      </c>
      <c r="B794" s="8" t="str">
        <f>"童玲"</f>
        <v>童玲</v>
      </c>
      <c r="C794" s="8" t="str">
        <f>"652420240605161123139632"</f>
        <v>652420240605161123139632</v>
      </c>
      <c r="D794" s="8">
        <v>303</v>
      </c>
      <c r="E794" s="7" t="s">
        <v>17</v>
      </c>
      <c r="F794" s="7"/>
    </row>
    <row r="795" customHeight="1" spans="1:6">
      <c r="A795" s="7">
        <v>793</v>
      </c>
      <c r="B795" s="8" t="str">
        <f>"张欣"</f>
        <v>张欣</v>
      </c>
      <c r="C795" s="8" t="str">
        <f>"652420240606110518142337"</f>
        <v>652420240606110518142337</v>
      </c>
      <c r="D795" s="8">
        <v>303</v>
      </c>
      <c r="E795" s="7" t="s">
        <v>17</v>
      </c>
      <c r="F795" s="7"/>
    </row>
    <row r="796" customHeight="1" spans="1:6">
      <c r="A796" s="7">
        <v>794</v>
      </c>
      <c r="B796" s="8" t="str">
        <f>"王英萍"</f>
        <v>王英萍</v>
      </c>
      <c r="C796" s="8" t="str">
        <f>"652420240605191135140395"</f>
        <v>652420240605191135140395</v>
      </c>
      <c r="D796" s="8">
        <v>303</v>
      </c>
      <c r="E796" s="7" t="s">
        <v>17</v>
      </c>
      <c r="F796" s="7"/>
    </row>
    <row r="797" customHeight="1" spans="1:6">
      <c r="A797" s="7">
        <v>795</v>
      </c>
      <c r="B797" s="8" t="str">
        <f>"廖燕青"</f>
        <v>廖燕青</v>
      </c>
      <c r="C797" s="8" t="str">
        <f>"652420240605162644139728"</f>
        <v>652420240605162644139728</v>
      </c>
      <c r="D797" s="8">
        <v>303</v>
      </c>
      <c r="E797" s="7" t="s">
        <v>17</v>
      </c>
      <c r="F797" s="7"/>
    </row>
    <row r="798" customHeight="1" spans="1:6">
      <c r="A798" s="7">
        <v>796</v>
      </c>
      <c r="B798" s="8" t="str">
        <f>"陈金意"</f>
        <v>陈金意</v>
      </c>
      <c r="C798" s="8" t="str">
        <f>"652420240604083255126170"</f>
        <v>652420240604083255126170</v>
      </c>
      <c r="D798" s="8">
        <v>303</v>
      </c>
      <c r="E798" s="7" t="s">
        <v>17</v>
      </c>
      <c r="F798" s="7"/>
    </row>
    <row r="799" customHeight="1" spans="1:6">
      <c r="A799" s="7">
        <v>797</v>
      </c>
      <c r="B799" s="8" t="str">
        <f>"郑婉娟"</f>
        <v>郑婉娟</v>
      </c>
      <c r="C799" s="8" t="str">
        <f>"652420240606170020143730"</f>
        <v>652420240606170020143730</v>
      </c>
      <c r="D799" s="8">
        <v>303</v>
      </c>
      <c r="E799" s="7" t="s">
        <v>17</v>
      </c>
      <c r="F799" s="7"/>
    </row>
    <row r="800" customHeight="1" spans="1:6">
      <c r="A800" s="7">
        <v>798</v>
      </c>
      <c r="B800" s="8" t="str">
        <f>"蔡冰云"</f>
        <v>蔡冰云</v>
      </c>
      <c r="C800" s="8" t="str">
        <f>"652420240606205417144479"</f>
        <v>652420240606205417144479</v>
      </c>
      <c r="D800" s="8">
        <v>303</v>
      </c>
      <c r="E800" s="7" t="s">
        <v>17</v>
      </c>
      <c r="F800" s="7"/>
    </row>
    <row r="801" customHeight="1" spans="1:6">
      <c r="A801" s="7">
        <v>799</v>
      </c>
      <c r="B801" s="8" t="str">
        <f>"邱婷婷"</f>
        <v>邱婷婷</v>
      </c>
      <c r="C801" s="8" t="str">
        <f>"652420240603101500119268"</f>
        <v>652420240603101500119268</v>
      </c>
      <c r="D801" s="8">
        <v>303</v>
      </c>
      <c r="E801" s="7" t="s">
        <v>17</v>
      </c>
      <c r="F801" s="7"/>
    </row>
    <row r="802" customHeight="1" spans="1:6">
      <c r="A802" s="7">
        <v>800</v>
      </c>
      <c r="B802" s="8" t="str">
        <f>"王玉玲"</f>
        <v>王玉玲</v>
      </c>
      <c r="C802" s="8" t="str">
        <f>"652420240607005456145248"</f>
        <v>652420240607005456145248</v>
      </c>
      <c r="D802" s="8">
        <v>303</v>
      </c>
      <c r="E802" s="7" t="s">
        <v>17</v>
      </c>
      <c r="F802" s="7"/>
    </row>
    <row r="803" customHeight="1" spans="1:6">
      <c r="A803" s="7">
        <v>801</v>
      </c>
      <c r="B803" s="8" t="str">
        <f>"王琼"</f>
        <v>王琼</v>
      </c>
      <c r="C803" s="8" t="str">
        <f>"652420240603203039124924"</f>
        <v>652420240603203039124924</v>
      </c>
      <c r="D803" s="8">
        <v>303</v>
      </c>
      <c r="E803" s="7" t="s">
        <v>17</v>
      </c>
      <c r="F803" s="7"/>
    </row>
    <row r="804" customHeight="1" spans="1:6">
      <c r="A804" s="7">
        <v>802</v>
      </c>
      <c r="B804" s="8" t="str">
        <f>"王芳珍"</f>
        <v>王芳珍</v>
      </c>
      <c r="C804" s="8" t="str">
        <f>"652420240607085418145424"</f>
        <v>652420240607085418145424</v>
      </c>
      <c r="D804" s="8">
        <v>303</v>
      </c>
      <c r="E804" s="7" t="s">
        <v>17</v>
      </c>
      <c r="F804" s="7"/>
    </row>
    <row r="805" customHeight="1" spans="1:6">
      <c r="A805" s="7">
        <v>803</v>
      </c>
      <c r="B805" s="8" t="str">
        <f>"梁海梅"</f>
        <v>梁海梅</v>
      </c>
      <c r="C805" s="8" t="str">
        <f>"652420240607093232145597"</f>
        <v>652420240607093232145597</v>
      </c>
      <c r="D805" s="8">
        <v>303</v>
      </c>
      <c r="E805" s="7" t="s">
        <v>17</v>
      </c>
      <c r="F805" s="7"/>
    </row>
    <row r="806" customHeight="1" spans="1:6">
      <c r="A806" s="7">
        <v>804</v>
      </c>
      <c r="B806" s="8" t="str">
        <f>"王冰"</f>
        <v>王冰</v>
      </c>
      <c r="C806" s="8" t="str">
        <f>"652420240606111213142373"</f>
        <v>652420240606111213142373</v>
      </c>
      <c r="D806" s="8">
        <v>303</v>
      </c>
      <c r="E806" s="7" t="s">
        <v>17</v>
      </c>
      <c r="F806" s="7"/>
    </row>
    <row r="807" customHeight="1" spans="1:6">
      <c r="A807" s="7">
        <v>805</v>
      </c>
      <c r="B807" s="8" t="str">
        <f>"李婷婷"</f>
        <v>李婷婷</v>
      </c>
      <c r="C807" s="8" t="str">
        <f>"652420240607111508146141"</f>
        <v>652420240607111508146141</v>
      </c>
      <c r="D807" s="8">
        <v>303</v>
      </c>
      <c r="E807" s="7" t="s">
        <v>17</v>
      </c>
      <c r="F807" s="7"/>
    </row>
    <row r="808" customHeight="1" spans="1:6">
      <c r="A808" s="7">
        <v>806</v>
      </c>
      <c r="B808" s="8" t="str">
        <f>"蔡小燕"</f>
        <v>蔡小燕</v>
      </c>
      <c r="C808" s="8" t="str">
        <f>"652420240607105411146015"</f>
        <v>652420240607105411146015</v>
      </c>
      <c r="D808" s="8">
        <v>303</v>
      </c>
      <c r="E808" s="7" t="s">
        <v>17</v>
      </c>
      <c r="F808" s="7"/>
    </row>
    <row r="809" customHeight="1" spans="1:6">
      <c r="A809" s="7">
        <v>807</v>
      </c>
      <c r="B809" s="8" t="str">
        <f>"陈燕漂"</f>
        <v>陈燕漂</v>
      </c>
      <c r="C809" s="8" t="str">
        <f>"652420240605230258141358"</f>
        <v>652420240605230258141358</v>
      </c>
      <c r="D809" s="8">
        <v>303</v>
      </c>
      <c r="E809" s="7" t="s">
        <v>17</v>
      </c>
      <c r="F809" s="7"/>
    </row>
    <row r="810" customHeight="1" spans="1:6">
      <c r="A810" s="7">
        <v>808</v>
      </c>
      <c r="B810" s="8" t="str">
        <f>"吴环琴"</f>
        <v>吴环琴</v>
      </c>
      <c r="C810" s="8" t="str">
        <f>"652420240605224823141297"</f>
        <v>652420240605224823141297</v>
      </c>
      <c r="D810" s="8">
        <v>303</v>
      </c>
      <c r="E810" s="7" t="s">
        <v>17</v>
      </c>
      <c r="F810" s="7"/>
    </row>
    <row r="811" customHeight="1" spans="1:6">
      <c r="A811" s="7">
        <v>809</v>
      </c>
      <c r="B811" s="8" t="str">
        <f>"李媚"</f>
        <v>李媚</v>
      </c>
      <c r="C811" s="8" t="str">
        <f>"652420240607131919146667"</f>
        <v>652420240607131919146667</v>
      </c>
      <c r="D811" s="8">
        <v>303</v>
      </c>
      <c r="E811" s="7" t="s">
        <v>17</v>
      </c>
      <c r="F811" s="7"/>
    </row>
    <row r="812" customHeight="1" spans="1:6">
      <c r="A812" s="7">
        <v>810</v>
      </c>
      <c r="B812" s="8" t="str">
        <f>"蔡婉婷"</f>
        <v>蔡婉婷</v>
      </c>
      <c r="C812" s="8" t="str">
        <f>"652420240607153310147250"</f>
        <v>652420240607153310147250</v>
      </c>
      <c r="D812" s="8">
        <v>303</v>
      </c>
      <c r="E812" s="7" t="s">
        <v>17</v>
      </c>
      <c r="F812" s="7"/>
    </row>
    <row r="813" customHeight="1" spans="1:6">
      <c r="A813" s="7">
        <v>811</v>
      </c>
      <c r="B813" s="8" t="str">
        <f>"朱瑶"</f>
        <v>朱瑶</v>
      </c>
      <c r="C813" s="8" t="str">
        <f>"652420240607171022147634"</f>
        <v>652420240607171022147634</v>
      </c>
      <c r="D813" s="8">
        <v>303</v>
      </c>
      <c r="E813" s="7" t="s">
        <v>17</v>
      </c>
      <c r="F813" s="7"/>
    </row>
    <row r="814" customHeight="1" spans="1:6">
      <c r="A814" s="7">
        <v>812</v>
      </c>
      <c r="B814" s="8" t="str">
        <f>"李嫱"</f>
        <v>李嫱</v>
      </c>
      <c r="C814" s="8" t="str">
        <f>"652420240606191107144088"</f>
        <v>652420240606191107144088</v>
      </c>
      <c r="D814" s="8">
        <v>303</v>
      </c>
      <c r="E814" s="7" t="s">
        <v>17</v>
      </c>
      <c r="F814" s="7"/>
    </row>
    <row r="815" customHeight="1" spans="1:6">
      <c r="A815" s="7">
        <v>813</v>
      </c>
      <c r="B815" s="8" t="str">
        <f>"李咏彤"</f>
        <v>李咏彤</v>
      </c>
      <c r="C815" s="8" t="str">
        <f>"652420240607182125147789"</f>
        <v>652420240607182125147789</v>
      </c>
      <c r="D815" s="8">
        <v>303</v>
      </c>
      <c r="E815" s="7" t="s">
        <v>17</v>
      </c>
      <c r="F815" s="7"/>
    </row>
    <row r="816" customHeight="1" spans="1:6">
      <c r="A816" s="7">
        <v>814</v>
      </c>
      <c r="B816" s="8" t="str">
        <f>"蔡妹"</f>
        <v>蔡妹</v>
      </c>
      <c r="C816" s="8" t="str">
        <f>"652420240607194722147951"</f>
        <v>652420240607194722147951</v>
      </c>
      <c r="D816" s="8">
        <v>303</v>
      </c>
      <c r="E816" s="7" t="s">
        <v>17</v>
      </c>
      <c r="F816" s="7"/>
    </row>
    <row r="817" customHeight="1" spans="1:6">
      <c r="A817" s="7">
        <v>815</v>
      </c>
      <c r="B817" s="8" t="str">
        <f>"王鹏明"</f>
        <v>王鹏明</v>
      </c>
      <c r="C817" s="8" t="str">
        <f>"652420240603225737125653"</f>
        <v>652420240603225737125653</v>
      </c>
      <c r="D817" s="8">
        <v>303</v>
      </c>
      <c r="E817" s="7" t="s">
        <v>17</v>
      </c>
      <c r="F817" s="7"/>
    </row>
    <row r="818" customHeight="1" spans="1:6">
      <c r="A818" s="7">
        <v>816</v>
      </c>
      <c r="B818" s="8" t="str">
        <f>"王小云"</f>
        <v>王小云</v>
      </c>
      <c r="C818" s="8" t="str">
        <f>"652420240607225333148364"</f>
        <v>652420240607225333148364</v>
      </c>
      <c r="D818" s="8">
        <v>303</v>
      </c>
      <c r="E818" s="7" t="s">
        <v>17</v>
      </c>
      <c r="F818" s="7"/>
    </row>
    <row r="819" customHeight="1" spans="1:6">
      <c r="A819" s="7">
        <v>817</v>
      </c>
      <c r="B819" s="8" t="str">
        <f>"李倩倩"</f>
        <v>李倩倩</v>
      </c>
      <c r="C819" s="8" t="str">
        <f>"652420240607084136145390"</f>
        <v>652420240607084136145390</v>
      </c>
      <c r="D819" s="8">
        <v>303</v>
      </c>
      <c r="E819" s="7" t="s">
        <v>17</v>
      </c>
      <c r="F819" s="7"/>
    </row>
    <row r="820" customHeight="1" spans="1:6">
      <c r="A820" s="7">
        <v>818</v>
      </c>
      <c r="B820" s="8" t="str">
        <f>"蔡小净"</f>
        <v>蔡小净</v>
      </c>
      <c r="C820" s="8" t="str">
        <f>"652420240608102946148768"</f>
        <v>652420240608102946148768</v>
      </c>
      <c r="D820" s="8">
        <v>303</v>
      </c>
      <c r="E820" s="7" t="s">
        <v>17</v>
      </c>
      <c r="F820" s="7"/>
    </row>
    <row r="821" customHeight="1" spans="1:6">
      <c r="A821" s="7">
        <v>819</v>
      </c>
      <c r="B821" s="8" t="str">
        <f>"邱燕"</f>
        <v>邱燕</v>
      </c>
      <c r="C821" s="8" t="str">
        <f>"652420240608133553149082"</f>
        <v>652420240608133553149082</v>
      </c>
      <c r="D821" s="8">
        <v>303</v>
      </c>
      <c r="E821" s="7" t="s">
        <v>17</v>
      </c>
      <c r="F821" s="7"/>
    </row>
    <row r="822" customHeight="1" spans="1:6">
      <c r="A822" s="7">
        <v>820</v>
      </c>
      <c r="B822" s="8" t="str">
        <f>"徐媛媛"</f>
        <v>徐媛媛</v>
      </c>
      <c r="C822" s="8" t="str">
        <f>"652420240608150558149238"</f>
        <v>652420240608150558149238</v>
      </c>
      <c r="D822" s="8">
        <v>303</v>
      </c>
      <c r="E822" s="7" t="s">
        <v>17</v>
      </c>
      <c r="F822" s="7"/>
    </row>
    <row r="823" customHeight="1" spans="1:6">
      <c r="A823" s="7">
        <v>821</v>
      </c>
      <c r="B823" s="8" t="str">
        <f>"陈健萍"</f>
        <v>陈健萍</v>
      </c>
      <c r="C823" s="8" t="str">
        <f>"652420240608164654149403"</f>
        <v>652420240608164654149403</v>
      </c>
      <c r="D823" s="8">
        <v>303</v>
      </c>
      <c r="E823" s="7" t="s">
        <v>17</v>
      </c>
      <c r="F823" s="7"/>
    </row>
    <row r="824" customHeight="1" spans="1:6">
      <c r="A824" s="7">
        <v>822</v>
      </c>
      <c r="B824" s="8" t="str">
        <f>"刘淑怡"</f>
        <v>刘淑怡</v>
      </c>
      <c r="C824" s="8" t="str">
        <f>"652420240608173402149490"</f>
        <v>652420240608173402149490</v>
      </c>
      <c r="D824" s="8">
        <v>303</v>
      </c>
      <c r="E824" s="7" t="s">
        <v>17</v>
      </c>
      <c r="F824" s="7"/>
    </row>
    <row r="825" customHeight="1" spans="1:6">
      <c r="A825" s="7">
        <v>823</v>
      </c>
      <c r="B825" s="8" t="str">
        <f>"黄安妮"</f>
        <v>黄安妮</v>
      </c>
      <c r="C825" s="8" t="str">
        <f>"652420240608202729149740"</f>
        <v>652420240608202729149740</v>
      </c>
      <c r="D825" s="8">
        <v>303</v>
      </c>
      <c r="E825" s="7" t="s">
        <v>17</v>
      </c>
      <c r="F825" s="7"/>
    </row>
    <row r="826" customHeight="1" spans="1:6">
      <c r="A826" s="7">
        <v>824</v>
      </c>
      <c r="B826" s="8" t="str">
        <f>"周灵"</f>
        <v>周灵</v>
      </c>
      <c r="C826" s="8" t="str">
        <f>"652420240603222420125500"</f>
        <v>652420240603222420125500</v>
      </c>
      <c r="D826" s="8">
        <v>303</v>
      </c>
      <c r="E826" s="7" t="s">
        <v>17</v>
      </c>
      <c r="F826" s="7"/>
    </row>
    <row r="827" customHeight="1" spans="1:6">
      <c r="A827" s="7">
        <v>825</v>
      </c>
      <c r="B827" s="8" t="str">
        <f>"许露露"</f>
        <v>许露露</v>
      </c>
      <c r="C827" s="8" t="str">
        <f>"652420240608203114149746"</f>
        <v>652420240608203114149746</v>
      </c>
      <c r="D827" s="8">
        <v>303</v>
      </c>
      <c r="E827" s="7" t="s">
        <v>17</v>
      </c>
      <c r="F827" s="7"/>
    </row>
    <row r="828" customHeight="1" spans="1:6">
      <c r="A828" s="7">
        <v>826</v>
      </c>
      <c r="B828" s="8" t="str">
        <f>"邢苗苗"</f>
        <v>邢苗苗</v>
      </c>
      <c r="C828" s="8" t="str">
        <f>"652420240607154927147343"</f>
        <v>652420240607154927147343</v>
      </c>
      <c r="D828" s="8">
        <v>303</v>
      </c>
      <c r="E828" s="7" t="s">
        <v>17</v>
      </c>
      <c r="F828" s="7"/>
    </row>
    <row r="829" customHeight="1" spans="1:6">
      <c r="A829" s="7">
        <v>827</v>
      </c>
      <c r="B829" s="8" t="str">
        <f>"吴淑盈"</f>
        <v>吴淑盈</v>
      </c>
      <c r="C829" s="8" t="str">
        <f>"652420240608142529149166"</f>
        <v>652420240608142529149166</v>
      </c>
      <c r="D829" s="8">
        <v>303</v>
      </c>
      <c r="E829" s="7" t="s">
        <v>17</v>
      </c>
      <c r="F829" s="7"/>
    </row>
    <row r="830" customHeight="1" spans="1:6">
      <c r="A830" s="7">
        <v>828</v>
      </c>
      <c r="B830" s="8" t="str">
        <f>"黄妃"</f>
        <v>黄妃</v>
      </c>
      <c r="C830" s="8" t="str">
        <f>"652420240609013655150148"</f>
        <v>652420240609013655150148</v>
      </c>
      <c r="D830" s="8">
        <v>303</v>
      </c>
      <c r="E830" s="7" t="s">
        <v>17</v>
      </c>
      <c r="F830" s="7"/>
    </row>
    <row r="831" customHeight="1" spans="1:6">
      <c r="A831" s="7">
        <v>829</v>
      </c>
      <c r="B831" s="8" t="str">
        <f>"蔡秋丽"</f>
        <v>蔡秋丽</v>
      </c>
      <c r="C831" s="8" t="str">
        <f>"652420240609091829150249"</f>
        <v>652420240609091829150249</v>
      </c>
      <c r="D831" s="8">
        <v>303</v>
      </c>
      <c r="E831" s="7" t="s">
        <v>17</v>
      </c>
      <c r="F831" s="7"/>
    </row>
    <row r="832" customHeight="1" spans="1:6">
      <c r="A832" s="7">
        <v>830</v>
      </c>
      <c r="B832" s="8" t="str">
        <f>"石蕊"</f>
        <v>石蕊</v>
      </c>
      <c r="C832" s="8" t="str">
        <f>"652420240609110752150466"</f>
        <v>652420240609110752150466</v>
      </c>
      <c r="D832" s="8">
        <v>303</v>
      </c>
      <c r="E832" s="7" t="s">
        <v>17</v>
      </c>
      <c r="F832" s="7"/>
    </row>
    <row r="833" customHeight="1" spans="1:6">
      <c r="A833" s="7">
        <v>831</v>
      </c>
      <c r="B833" s="8" t="str">
        <f>"吴佳艳"</f>
        <v>吴佳艳</v>
      </c>
      <c r="C833" s="8" t="str">
        <f>"652420240609131415150691"</f>
        <v>652420240609131415150691</v>
      </c>
      <c r="D833" s="8">
        <v>303</v>
      </c>
      <c r="E833" s="7" t="s">
        <v>17</v>
      </c>
      <c r="F833" s="7"/>
    </row>
    <row r="834" customHeight="1" spans="1:6">
      <c r="A834" s="7">
        <v>832</v>
      </c>
      <c r="B834" s="8" t="str">
        <f>"何开厚"</f>
        <v>何开厚</v>
      </c>
      <c r="C834" s="8" t="str">
        <f>"652420240604111053127646"</f>
        <v>652420240604111053127646</v>
      </c>
      <c r="D834" s="8">
        <v>304</v>
      </c>
      <c r="E834" s="7" t="s">
        <v>18</v>
      </c>
      <c r="F834" s="7"/>
    </row>
    <row r="835" customHeight="1" spans="1:6">
      <c r="A835" s="7">
        <v>833</v>
      </c>
      <c r="B835" s="8" t="str">
        <f>"邱垂霖"</f>
        <v>邱垂霖</v>
      </c>
      <c r="C835" s="8" t="str">
        <f>"652420240609093454150277"</f>
        <v>652420240609093454150277</v>
      </c>
      <c r="D835" s="8">
        <v>304</v>
      </c>
      <c r="E835" s="7" t="s">
        <v>18</v>
      </c>
      <c r="F835" s="7"/>
    </row>
    <row r="836" customHeight="1" spans="1:6">
      <c r="A836" s="7">
        <v>834</v>
      </c>
      <c r="B836" s="8" t="str">
        <f>"杨懿"</f>
        <v>杨懿</v>
      </c>
      <c r="C836" s="8" t="str">
        <f>"652420240609100421150340"</f>
        <v>652420240609100421150340</v>
      </c>
      <c r="D836" s="8">
        <v>304</v>
      </c>
      <c r="E836" s="7" t="s">
        <v>18</v>
      </c>
      <c r="F836" s="7"/>
    </row>
    <row r="837" customHeight="1" spans="1:6">
      <c r="A837" s="7">
        <v>835</v>
      </c>
      <c r="B837" s="8" t="str">
        <f>"黄辅政"</f>
        <v>黄辅政</v>
      </c>
      <c r="C837" s="8" t="str">
        <f>"652420240607171515147650"</f>
        <v>652420240607171515147650</v>
      </c>
      <c r="D837" s="8">
        <v>304</v>
      </c>
      <c r="E837" s="7" t="s">
        <v>18</v>
      </c>
      <c r="F837" s="7"/>
    </row>
    <row r="838" customHeight="1" spans="1:6">
      <c r="A838" s="7">
        <v>836</v>
      </c>
      <c r="B838" s="8" t="str">
        <f>"王广怀"</f>
        <v>王广怀</v>
      </c>
      <c r="C838" s="8" t="str">
        <f>"652420240603131602121399"</f>
        <v>652420240603131602121399</v>
      </c>
      <c r="D838" s="8">
        <v>401</v>
      </c>
      <c r="E838" s="7" t="s">
        <v>19</v>
      </c>
      <c r="F838" s="7"/>
    </row>
    <row r="839" customHeight="1" spans="1:6">
      <c r="A839" s="7">
        <v>837</v>
      </c>
      <c r="B839" s="8" t="str">
        <f>"吴海玉"</f>
        <v>吴海玉</v>
      </c>
      <c r="C839" s="8" t="str">
        <f>"652420240603153117122826"</f>
        <v>652420240603153117122826</v>
      </c>
      <c r="D839" s="8">
        <v>401</v>
      </c>
      <c r="E839" s="7" t="s">
        <v>19</v>
      </c>
      <c r="F839" s="7"/>
    </row>
    <row r="840" customHeight="1" spans="1:6">
      <c r="A840" s="7">
        <v>838</v>
      </c>
      <c r="B840" s="8" t="str">
        <f>"王少云"</f>
        <v>王少云</v>
      </c>
      <c r="C840" s="8" t="str">
        <f>"652420240603123403120974"</f>
        <v>652420240603123403120974</v>
      </c>
      <c r="D840" s="8">
        <v>401</v>
      </c>
      <c r="E840" s="7" t="s">
        <v>19</v>
      </c>
      <c r="F840" s="7"/>
    </row>
    <row r="841" customHeight="1" spans="1:6">
      <c r="A841" s="7">
        <v>839</v>
      </c>
      <c r="B841" s="8" t="str">
        <f>"王思凯"</f>
        <v>王思凯</v>
      </c>
      <c r="C841" s="8" t="str">
        <f>"652420240603231537125708"</f>
        <v>652420240603231537125708</v>
      </c>
      <c r="D841" s="8">
        <v>401</v>
      </c>
      <c r="E841" s="7" t="s">
        <v>19</v>
      </c>
      <c r="F841" s="7"/>
    </row>
    <row r="842" customHeight="1" spans="1:6">
      <c r="A842" s="7">
        <v>840</v>
      </c>
      <c r="B842" s="8" t="str">
        <f>"蔡汝峰"</f>
        <v>蔡汝峰</v>
      </c>
      <c r="C842" s="8" t="str">
        <f>"652420240604085132126221"</f>
        <v>652420240604085132126221</v>
      </c>
      <c r="D842" s="8">
        <v>401</v>
      </c>
      <c r="E842" s="7" t="s">
        <v>19</v>
      </c>
      <c r="F842" s="7"/>
    </row>
    <row r="843" customHeight="1" spans="1:6">
      <c r="A843" s="7">
        <v>841</v>
      </c>
      <c r="B843" s="8" t="str">
        <f>"黄泰文"</f>
        <v>黄泰文</v>
      </c>
      <c r="C843" s="8" t="str">
        <f>"652420240605121533135287"</f>
        <v>652420240605121533135287</v>
      </c>
      <c r="D843" s="8">
        <v>401</v>
      </c>
      <c r="E843" s="7" t="s">
        <v>19</v>
      </c>
      <c r="F843" s="7"/>
    </row>
    <row r="844" customHeight="1" spans="1:6">
      <c r="A844" s="7">
        <v>842</v>
      </c>
      <c r="B844" s="8" t="str">
        <f>"谢道煜"</f>
        <v>谢道煜</v>
      </c>
      <c r="C844" s="8" t="str">
        <f>"652420240606075350141620"</f>
        <v>652420240606075350141620</v>
      </c>
      <c r="D844" s="8">
        <v>401</v>
      </c>
      <c r="E844" s="7" t="s">
        <v>19</v>
      </c>
      <c r="F844" s="7"/>
    </row>
    <row r="845" customHeight="1" spans="1:6">
      <c r="A845" s="7">
        <v>843</v>
      </c>
      <c r="B845" s="8" t="str">
        <f>"林友森"</f>
        <v>林友森</v>
      </c>
      <c r="C845" s="8" t="str">
        <f>"652420240604220220132046"</f>
        <v>652420240604220220132046</v>
      </c>
      <c r="D845" s="8">
        <v>401</v>
      </c>
      <c r="E845" s="7" t="s">
        <v>19</v>
      </c>
      <c r="F845" s="7"/>
    </row>
    <row r="846" customHeight="1" spans="1:6">
      <c r="A846" s="7">
        <v>844</v>
      </c>
      <c r="B846" s="8" t="str">
        <f>"谢召总"</f>
        <v>谢召总</v>
      </c>
      <c r="C846" s="8" t="str">
        <f>"652420240608211054149828"</f>
        <v>652420240608211054149828</v>
      </c>
      <c r="D846" s="8">
        <v>401</v>
      </c>
      <c r="E846" s="7" t="s">
        <v>19</v>
      </c>
      <c r="F846" s="7"/>
    </row>
    <row r="847" customHeight="1" spans="1:6">
      <c r="A847" s="7">
        <v>845</v>
      </c>
      <c r="B847" s="8" t="str">
        <f>"王祥翔"</f>
        <v>王祥翔</v>
      </c>
      <c r="C847" s="8" t="str">
        <f>"652420240603141945121944"</f>
        <v>652420240603141945121944</v>
      </c>
      <c r="D847" s="8">
        <v>501</v>
      </c>
      <c r="E847" s="7" t="s">
        <v>20</v>
      </c>
      <c r="F847" s="7"/>
    </row>
    <row r="848" customHeight="1" spans="1:6">
      <c r="A848" s="7">
        <v>846</v>
      </c>
      <c r="B848" s="8" t="str">
        <f>"林菁"</f>
        <v>林菁</v>
      </c>
      <c r="C848" s="8" t="str">
        <f>"652420240604201040131362"</f>
        <v>652420240604201040131362</v>
      </c>
      <c r="D848" s="8">
        <v>501</v>
      </c>
      <c r="E848" s="7" t="s">
        <v>20</v>
      </c>
      <c r="F848" s="7"/>
    </row>
    <row r="849" customHeight="1" spans="1:6">
      <c r="A849" s="7">
        <v>847</v>
      </c>
      <c r="B849" s="8" t="str">
        <f>"符以全"</f>
        <v>符以全</v>
      </c>
      <c r="C849" s="8" t="str">
        <f>"652420240605084705132824"</f>
        <v>652420240605084705132824</v>
      </c>
      <c r="D849" s="8">
        <v>501</v>
      </c>
      <c r="E849" s="7" t="s">
        <v>20</v>
      </c>
      <c r="F849" s="7"/>
    </row>
    <row r="850" customHeight="1" spans="1:6">
      <c r="A850" s="7">
        <v>848</v>
      </c>
      <c r="B850" s="8" t="str">
        <f>"吴钟禄"</f>
        <v>吴钟禄</v>
      </c>
      <c r="C850" s="8" t="str">
        <f>"652420240609102230150369"</f>
        <v>652420240609102230150369</v>
      </c>
      <c r="D850" s="8">
        <v>501</v>
      </c>
      <c r="E850" s="7" t="s">
        <v>20</v>
      </c>
      <c r="F850" s="7"/>
    </row>
    <row r="851" customHeight="1" spans="1:6">
      <c r="A851" s="7">
        <v>849</v>
      </c>
      <c r="B851" s="8" t="str">
        <f>"吴小文"</f>
        <v>吴小文</v>
      </c>
      <c r="C851" s="8" t="str">
        <f>"652420240608111455148857"</f>
        <v>652420240608111455148857</v>
      </c>
      <c r="D851" s="8">
        <v>601</v>
      </c>
      <c r="E851" s="7" t="s">
        <v>21</v>
      </c>
      <c r="F851" s="7"/>
    </row>
    <row r="852" customHeight="1" spans="1:6">
      <c r="A852" s="7">
        <v>850</v>
      </c>
      <c r="B852" s="8" t="str">
        <f>"高慧茹"</f>
        <v>高慧茹</v>
      </c>
      <c r="C852" s="8" t="str">
        <f>"652420240608212256149851"</f>
        <v>652420240608212256149851</v>
      </c>
      <c r="D852" s="8">
        <v>601</v>
      </c>
      <c r="E852" s="7" t="s">
        <v>21</v>
      </c>
      <c r="F852" s="7"/>
    </row>
    <row r="853" customHeight="1" spans="1:6">
      <c r="A853" s="7">
        <v>851</v>
      </c>
      <c r="B853" s="8" t="str">
        <f>"韩向望"</f>
        <v>韩向望</v>
      </c>
      <c r="C853" s="8" t="str">
        <f>"652420240609160750150994"</f>
        <v>652420240609160750150994</v>
      </c>
      <c r="D853" s="8">
        <v>601</v>
      </c>
      <c r="E853" s="7" t="s">
        <v>21</v>
      </c>
      <c r="F853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2024-06-17T01:01:00Z</dcterms:created>
  <dcterms:modified xsi:type="dcterms:W3CDTF">2024-06-17T01:24:12Z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F9C18DF204674C968C47B338D414CB0C_11</vt:lpwstr>
  </property>
  <property fmtid="{D5CDD505-2E9C-101B-9397-08002B2CF9AE}" pid="3" name="KSOProductBuildVer">
    <vt:lpwstr>2052-11.8.2.8411</vt:lpwstr>
  </property>
</Properties>
</file>