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/>
  </bookViews>
  <sheets>
    <sheet name="拟录用人员（非护理岗）" sheetId="2" r:id="rId1"/>
  </sheets>
  <definedNames>
    <definedName name="_xlnm._FilterDatabase" localSheetId="0" hidden="1">'拟录用人员（非护理岗）'!$A$3:$H$45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<sst xmlns="http://schemas.openxmlformats.org/spreadsheetml/2006/main" count="58" uniqueCount="41">
  <si>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附件1</t>
  </si>
  <si>
    <t>海南医学院第一附属医院江东院区
2024年5月招聘工作人员拟录用人员名单
（非护理岗位）</t>
  </si>
  <si>
    <t>序号</t>
  </si>
  <si>
    <t>报考科室</t>
  </si>
  <si>
    <t>报考岗位</t>
  </si>
  <si>
    <t>姓名</t>
  </si>
  <si>
    <t>笔试成绩</t>
  </si>
  <si>
    <t>面试成绩</t>
  </si>
  <si>
    <t>综合成绩（笔试*60%+面试*40%）</t>
  </si>
  <si>
    <t>备注</t>
  </si>
  <si>
    <t>呼吸内科</t>
  </si>
  <si>
    <t>0101_医师岗</t>
  </si>
  <si>
    <t>拟录用</t>
  </si>
  <si>
    <t>放疗科</t>
  </si>
  <si>
    <t>0103_物理师岗</t>
  </si>
  <si>
    <t>心血管内一科</t>
  </si>
  <si>
    <t>0104_医师岗</t>
  </si>
  <si>
    <t>肾内科</t>
  </si>
  <si>
    <t>0106_血液净化中心医师岗</t>
  </si>
  <si>
    <t>感染科</t>
  </si>
  <si>
    <t>0107_医师岗</t>
  </si>
  <si>
    <t>内分泌科</t>
  </si>
  <si>
    <t>0108_医师岗</t>
  </si>
  <si>
    <t>重症医学科</t>
  </si>
  <si>
    <t>0110_医师岗</t>
  </si>
  <si>
    <t>缺考</t>
  </si>
  <si>
    <t>/</t>
  </si>
  <si>
    <t>急诊和创伤外科</t>
  </si>
  <si>
    <t>0111_医师岗</t>
  </si>
  <si>
    <t>0112_TICU病区医师岗</t>
  </si>
  <si>
    <t>输血科</t>
  </si>
  <si>
    <t>0114_医师岗</t>
  </si>
  <si>
    <t>普通外科</t>
  </si>
  <si>
    <t>0113_医师岗</t>
  </si>
  <si>
    <t>放射科</t>
  </si>
  <si>
    <t>0115_技师岗</t>
  </si>
  <si>
    <t>0116_介入导管室技师岗</t>
  </si>
  <si>
    <t>心脑电图室</t>
  </si>
  <si>
    <t>0117_医师岗</t>
  </si>
  <si>
    <t>药学部</t>
  </si>
  <si>
    <t>0118_专技岗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</si>
</sst>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ySplit="3" topLeftCell="A4" activePane="bottomLeft" state="frozen"/>
      <selection/>
      <selection pane="bottomLeft" activeCell="P8" sqref="P8"/>
    </sheetView>
  </sheetViews>
  <sheetFormatPr defaultColWidth="9" defaultRowHeight="13.5" outlineLevelCol="7"/>
  <cols>
    <col min="1" max="1" width="6.5" customWidth="1"/>
    <col min="2" max="2" width="17.25" customWidth="1"/>
    <col min="3" max="3" width="16.625" customWidth="1"/>
    <col min="4" max="4" width="10.125" customWidth="1"/>
    <col min="5" max="5" width="10.25" customWidth="1"/>
    <col min="6" max="6" width="10" customWidth="1"/>
    <col min="7" max="7" width="15.125" customWidth="1"/>
    <col min="8" max="8" width="13.625" customWidth="1"/>
  </cols>
  <sheetData>
    <row r="1" ht="24" customHeight="1" spans="1:1">
      <c r="A1" s="3" t="s">
        <v>0</v>
      </c>
    </row>
    <row r="2" ht="57" customHeight="1" spans="1:8">
      <c r="A2" s="4" t="s">
        <v>1</v>
      </c>
      <c r="B2" s="4"/>
      <c r="C2" s="5"/>
      <c r="D2" s="5"/>
      <c r="E2" s="5"/>
      <c r="F2" s="5"/>
      <c r="G2" s="5"/>
      <c r="H2" s="5"/>
    </row>
    <row r="3" s="1" customFormat="1" ht="63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6" t="s">
        <v>9</v>
      </c>
    </row>
    <row r="4" ht="28" customHeight="1" spans="1:8">
      <c r="A4" s="8">
        <v>1</v>
      </c>
      <c r="B4" s="9" t="s">
        <v>10</v>
      </c>
      <c r="C4" s="10" t="s">
        <v>11</v>
      </c>
      <c r="D4" s="9" t="str">
        <f>"徐超群"</f>
        <v>徐超群</v>
      </c>
      <c r="E4" s="11">
        <v>71</v>
      </c>
      <c r="F4" s="11">
        <v>90</v>
      </c>
      <c r="G4" s="8">
        <f t="shared" ref="G4:G20" si="0">E4*0.6+F4*0.4</f>
        <v>78.6</v>
      </c>
      <c r="H4" s="8" t="s">
        <v>12</v>
      </c>
    </row>
    <row r="5" ht="28" customHeight="1" spans="1:8">
      <c r="A5" s="8">
        <v>2</v>
      </c>
      <c r="B5" s="12" t="s">
        <v>13</v>
      </c>
      <c r="C5" s="13" t="s">
        <v>14</v>
      </c>
      <c r="D5" s="12" t="str">
        <f>"吴伯亚"</f>
        <v>吴伯亚</v>
      </c>
      <c r="E5" s="14">
        <v>57</v>
      </c>
      <c r="F5" s="14">
        <v>85.6</v>
      </c>
      <c r="G5" s="8">
        <f t="shared" si="0"/>
        <v>68.44</v>
      </c>
      <c r="H5" s="8" t="s">
        <v>12</v>
      </c>
    </row>
    <row r="6" ht="28" customHeight="1" spans="1:8">
      <c r="A6" s="8">
        <v>3</v>
      </c>
      <c r="B6" s="12"/>
      <c r="C6" s="13"/>
      <c r="D6" s="12" t="str">
        <f>"陈强健"</f>
        <v>陈强健</v>
      </c>
      <c r="E6" s="14">
        <v>59</v>
      </c>
      <c r="F6" s="14">
        <v>69</v>
      </c>
      <c r="G6" s="8">
        <f t="shared" si="0"/>
        <v>63</v>
      </c>
      <c r="H6" s="14"/>
    </row>
    <row r="7" ht="28" customHeight="1" spans="1:8">
      <c r="A7" s="8">
        <v>4</v>
      </c>
      <c r="B7" s="12" t="s">
        <v>15</v>
      </c>
      <c r="C7" s="13" t="s">
        <v>16</v>
      </c>
      <c r="D7" s="12" t="str">
        <f>"陈道乾"</f>
        <v>陈道乾</v>
      </c>
      <c r="E7" s="14">
        <v>76</v>
      </c>
      <c r="F7" s="14">
        <v>86.8</v>
      </c>
      <c r="G7" s="8">
        <f t="shared" si="0"/>
        <v>80.32</v>
      </c>
      <c r="H7" s="14" t="s">
        <v>12</v>
      </c>
    </row>
    <row r="8" ht="28" customHeight="1" spans="1:8">
      <c r="A8" s="8">
        <v>5</v>
      </c>
      <c r="B8" s="12"/>
      <c r="C8" s="13"/>
      <c r="D8" s="12" t="str">
        <f>"朱典淑"</f>
        <v>朱典淑</v>
      </c>
      <c r="E8" s="14">
        <v>84</v>
      </c>
      <c r="F8" s="14">
        <v>71</v>
      </c>
      <c r="G8" s="8">
        <f t="shared" si="0"/>
        <v>78.8</v>
      </c>
      <c r="H8" s="14"/>
    </row>
    <row r="9" ht="28" customHeight="1" spans="1:8">
      <c r="A9" s="8">
        <v>6</v>
      </c>
      <c r="B9" s="12"/>
      <c r="C9" s="13"/>
      <c r="D9" s="12" t="str">
        <f>"邢耀文"</f>
        <v>邢耀文</v>
      </c>
      <c r="E9" s="14">
        <v>78</v>
      </c>
      <c r="F9" s="14">
        <v>71.4</v>
      </c>
      <c r="G9" s="8">
        <f t="shared" si="0"/>
        <v>75.36</v>
      </c>
      <c r="H9" s="14"/>
    </row>
    <row r="10" ht="28" customHeight="1" spans="1:8">
      <c r="A10" s="8">
        <v>7</v>
      </c>
      <c r="B10" s="12"/>
      <c r="C10" s="13"/>
      <c r="D10" s="12" t="str">
        <f>"王越"</f>
        <v>王越</v>
      </c>
      <c r="E10" s="14">
        <v>76</v>
      </c>
      <c r="F10" s="14">
        <v>73.6</v>
      </c>
      <c r="G10" s="8">
        <f t="shared" si="0"/>
        <v>75.04</v>
      </c>
      <c r="H10" s="14"/>
    </row>
    <row r="11" ht="28" customHeight="1" spans="1:8">
      <c r="A11" s="8">
        <v>8</v>
      </c>
      <c r="B11" s="12" t="s">
        <v>17</v>
      </c>
      <c r="C11" s="13" t="s">
        <v>18</v>
      </c>
      <c r="D11" s="12" t="str">
        <f>"张世球"</f>
        <v>张世球</v>
      </c>
      <c r="E11" s="14">
        <v>68</v>
      </c>
      <c r="F11" s="14">
        <v>85.8</v>
      </c>
      <c r="G11" s="8">
        <f t="shared" si="0"/>
        <v>75.12</v>
      </c>
      <c r="H11" s="14" t="s">
        <v>12</v>
      </c>
    </row>
    <row r="12" ht="28" customHeight="1" spans="1:8">
      <c r="A12" s="8">
        <v>9</v>
      </c>
      <c r="B12" s="12"/>
      <c r="C12" s="13"/>
      <c r="D12" s="12" t="str">
        <f>"张秋"</f>
        <v>张秋</v>
      </c>
      <c r="E12" s="14">
        <v>67</v>
      </c>
      <c r="F12" s="14">
        <v>70.6</v>
      </c>
      <c r="G12" s="8">
        <f t="shared" si="0"/>
        <v>68.44</v>
      </c>
      <c r="H12" s="14"/>
    </row>
    <row r="13" ht="28" customHeight="1" spans="1:8">
      <c r="A13" s="8">
        <v>10</v>
      </c>
      <c r="B13" s="12" t="s">
        <v>19</v>
      </c>
      <c r="C13" s="13" t="s">
        <v>20</v>
      </c>
      <c r="D13" s="12" t="str">
        <f>"唐香"</f>
        <v>唐香</v>
      </c>
      <c r="E13" s="14">
        <v>67</v>
      </c>
      <c r="F13" s="14">
        <v>84.2</v>
      </c>
      <c r="G13" s="8">
        <f t="shared" si="0"/>
        <v>73.88</v>
      </c>
      <c r="H13" s="14" t="s">
        <v>12</v>
      </c>
    </row>
    <row r="14" ht="28" customHeight="1" spans="1:8">
      <c r="A14" s="8">
        <v>11</v>
      </c>
      <c r="B14" s="12"/>
      <c r="C14" s="13"/>
      <c r="D14" s="12" t="str">
        <f>"陈贤珍"</f>
        <v>陈贤珍</v>
      </c>
      <c r="E14" s="14">
        <v>67</v>
      </c>
      <c r="F14" s="14">
        <v>69.8</v>
      </c>
      <c r="G14" s="8">
        <f t="shared" si="0"/>
        <v>68.12</v>
      </c>
      <c r="H14" s="14"/>
    </row>
    <row r="15" ht="28" customHeight="1" spans="1:8">
      <c r="A15" s="8">
        <v>12</v>
      </c>
      <c r="B15" s="12"/>
      <c r="C15" s="13"/>
      <c r="D15" s="12" t="str">
        <f>"胡莹月"</f>
        <v>胡莹月</v>
      </c>
      <c r="E15" s="14">
        <v>65</v>
      </c>
      <c r="F15" s="14">
        <v>70</v>
      </c>
      <c r="G15" s="8">
        <f t="shared" si="0"/>
        <v>67</v>
      </c>
      <c r="H15" s="14"/>
    </row>
    <row r="16" ht="28" customHeight="1" spans="1:8">
      <c r="A16" s="8">
        <v>13</v>
      </c>
      <c r="B16" s="12" t="s">
        <v>21</v>
      </c>
      <c r="C16" s="13" t="s">
        <v>22</v>
      </c>
      <c r="D16" s="12" t="str">
        <f>"王陈雪"</f>
        <v>王陈雪</v>
      </c>
      <c r="E16" s="14">
        <v>76</v>
      </c>
      <c r="F16" s="14">
        <v>76.6</v>
      </c>
      <c r="G16" s="8">
        <f t="shared" si="0"/>
        <v>76.24</v>
      </c>
      <c r="H16" s="14" t="s">
        <v>12</v>
      </c>
    </row>
    <row r="17" ht="28" customHeight="1" spans="1:8">
      <c r="A17" s="8">
        <v>14</v>
      </c>
      <c r="B17" s="12"/>
      <c r="C17" s="13"/>
      <c r="D17" s="12" t="str">
        <f>"陈妹妹"</f>
        <v>陈妹妹</v>
      </c>
      <c r="E17" s="14">
        <v>70</v>
      </c>
      <c r="F17" s="14">
        <v>83.6</v>
      </c>
      <c r="G17" s="8">
        <f t="shared" si="0"/>
        <v>75.44</v>
      </c>
      <c r="H17" s="14"/>
    </row>
    <row r="18" ht="28" customHeight="1" spans="1:8">
      <c r="A18" s="8">
        <v>15</v>
      </c>
      <c r="B18" s="12" t="s">
        <v>23</v>
      </c>
      <c r="C18" s="13" t="s">
        <v>24</v>
      </c>
      <c r="D18" s="12" t="str">
        <f>"翁艾"</f>
        <v>翁艾</v>
      </c>
      <c r="E18" s="14">
        <v>70</v>
      </c>
      <c r="F18" s="14">
        <v>78.8</v>
      </c>
      <c r="G18" s="8">
        <f t="shared" si="0"/>
        <v>73.52</v>
      </c>
      <c r="H18" s="14" t="s">
        <v>12</v>
      </c>
    </row>
    <row r="19" ht="28" customHeight="1" spans="1:8">
      <c r="A19" s="8">
        <v>16</v>
      </c>
      <c r="B19" s="12"/>
      <c r="C19" s="13"/>
      <c r="D19" s="12" t="str">
        <f>"陈沐莉"</f>
        <v>陈沐莉</v>
      </c>
      <c r="E19" s="14">
        <v>70</v>
      </c>
      <c r="F19" s="14">
        <v>65.8</v>
      </c>
      <c r="G19" s="8">
        <f t="shared" si="0"/>
        <v>68.32</v>
      </c>
      <c r="H19" s="14"/>
    </row>
    <row r="20" ht="28" customHeight="1" spans="1:8">
      <c r="A20" s="8">
        <v>17</v>
      </c>
      <c r="B20" s="12"/>
      <c r="C20" s="13"/>
      <c r="D20" s="12" t="str">
        <f>"吕婕"</f>
        <v>吕婕</v>
      </c>
      <c r="E20" s="14">
        <v>70</v>
      </c>
      <c r="F20" s="14">
        <v>59.8</v>
      </c>
      <c r="G20" s="8">
        <f t="shared" si="0"/>
        <v>65.92</v>
      </c>
      <c r="H20" s="14"/>
    </row>
    <row r="21" ht="28" customHeight="1" spans="1:8">
      <c r="A21" s="8">
        <v>18</v>
      </c>
      <c r="B21" s="12"/>
      <c r="C21" s="13"/>
      <c r="D21" s="12" t="str">
        <f>"蒋霜"</f>
        <v>蒋霜</v>
      </c>
      <c r="E21" s="14">
        <v>73</v>
      </c>
      <c r="F21" s="14" t="s">
        <v>25</v>
      </c>
      <c r="G21" s="8" t="s">
        <v>26</v>
      </c>
      <c r="H21" s="14"/>
    </row>
    <row r="22" ht="28" customHeight="1" spans="1:8">
      <c r="A22" s="8">
        <v>19</v>
      </c>
      <c r="B22" s="12" t="s">
        <v>27</v>
      </c>
      <c r="C22" s="13" t="s">
        <v>28</v>
      </c>
      <c r="D22" s="12" t="str">
        <f>"梁昌富"</f>
        <v>梁昌富</v>
      </c>
      <c r="E22" s="14">
        <v>63</v>
      </c>
      <c r="F22" s="14">
        <v>87.4</v>
      </c>
      <c r="G22" s="8">
        <f t="shared" ref="G22:G44" si="1">E22*0.6+F22*0.4</f>
        <v>72.76</v>
      </c>
      <c r="H22" s="14" t="s">
        <v>12</v>
      </c>
    </row>
    <row r="23" ht="28" customHeight="1" spans="1:8">
      <c r="A23" s="8">
        <v>20</v>
      </c>
      <c r="B23" s="12"/>
      <c r="C23" s="13"/>
      <c r="D23" s="15" t="str">
        <f>"贺万雄"</f>
        <v>贺万雄</v>
      </c>
      <c r="E23" s="14">
        <v>65</v>
      </c>
      <c r="F23" s="14">
        <v>66.4</v>
      </c>
      <c r="G23" s="8">
        <f t="shared" si="1"/>
        <v>65.56</v>
      </c>
      <c r="H23" s="14"/>
    </row>
    <row r="24" ht="28" customHeight="1" spans="1:8">
      <c r="A24" s="8">
        <v>21</v>
      </c>
      <c r="B24" s="12"/>
      <c r="C24" s="13"/>
      <c r="D24" s="12" t="str">
        <f>"梁泽隆"</f>
        <v>梁泽隆</v>
      </c>
      <c r="E24" s="14">
        <v>65</v>
      </c>
      <c r="F24" s="14">
        <v>62.4</v>
      </c>
      <c r="G24" s="8">
        <f t="shared" si="1"/>
        <v>63.96</v>
      </c>
      <c r="H24" s="14"/>
    </row>
    <row r="25" ht="28" customHeight="1" spans="1:8">
      <c r="A25" s="8">
        <v>22</v>
      </c>
      <c r="B25" s="12"/>
      <c r="C25" s="13" t="s">
        <v>29</v>
      </c>
      <c r="D25" s="12" t="str">
        <f>"余善君"</f>
        <v>余善君</v>
      </c>
      <c r="E25" s="14">
        <v>61</v>
      </c>
      <c r="F25" s="14">
        <v>87.8</v>
      </c>
      <c r="G25" s="8">
        <f t="shared" si="1"/>
        <v>71.72</v>
      </c>
      <c r="H25" s="14" t="s">
        <v>12</v>
      </c>
    </row>
    <row r="26" ht="28" customHeight="1" spans="1:8">
      <c r="A26" s="8">
        <v>23</v>
      </c>
      <c r="B26" s="12"/>
      <c r="C26" s="13"/>
      <c r="D26" s="12" t="str">
        <f>"葛建强"</f>
        <v>葛建强</v>
      </c>
      <c r="E26" s="14">
        <v>66</v>
      </c>
      <c r="F26" s="14">
        <v>66</v>
      </c>
      <c r="G26" s="8">
        <f t="shared" si="1"/>
        <v>66</v>
      </c>
      <c r="H26" s="14" t="s">
        <v>12</v>
      </c>
    </row>
    <row r="27" ht="28" customHeight="1" spans="1:8">
      <c r="A27" s="8">
        <v>24</v>
      </c>
      <c r="B27" s="12" t="s">
        <v>30</v>
      </c>
      <c r="C27" s="13" t="s">
        <v>31</v>
      </c>
      <c r="D27" s="12" t="str">
        <f>"邢蓉"</f>
        <v>邢蓉</v>
      </c>
      <c r="E27" s="14">
        <v>62</v>
      </c>
      <c r="F27" s="14">
        <v>88.4</v>
      </c>
      <c r="G27" s="8">
        <f t="shared" si="1"/>
        <v>72.56</v>
      </c>
      <c r="H27" s="14" t="s">
        <v>12</v>
      </c>
    </row>
    <row r="28" ht="28" customHeight="1" spans="1:8">
      <c r="A28" s="8">
        <v>25</v>
      </c>
      <c r="B28" s="12"/>
      <c r="C28" s="13"/>
      <c r="D28" s="12" t="str">
        <f>"王裕倩"</f>
        <v>王裕倩</v>
      </c>
      <c r="E28" s="14">
        <v>67</v>
      </c>
      <c r="F28" s="14">
        <v>69</v>
      </c>
      <c r="G28" s="8">
        <f t="shared" si="1"/>
        <v>67.8</v>
      </c>
      <c r="H28" s="14"/>
    </row>
    <row r="29" ht="28" customHeight="1" spans="1:8">
      <c r="A29" s="8">
        <v>26</v>
      </c>
      <c r="B29" s="12"/>
      <c r="C29" s="13"/>
      <c r="D29" s="12" t="str">
        <f>"胡承俊"</f>
        <v>胡承俊</v>
      </c>
      <c r="E29" s="14">
        <v>61</v>
      </c>
      <c r="F29" s="14">
        <v>65.4</v>
      </c>
      <c r="G29" s="8">
        <f t="shared" si="1"/>
        <v>62.76</v>
      </c>
      <c r="H29" s="14"/>
    </row>
    <row r="30" ht="28" customHeight="1" spans="1:8">
      <c r="A30" s="8">
        <v>27</v>
      </c>
      <c r="B30" s="12" t="s">
        <v>32</v>
      </c>
      <c r="C30" s="13" t="s">
        <v>33</v>
      </c>
      <c r="D30" s="12" t="str">
        <f>" 闭劲哲"</f>
        <v> 闭劲哲</v>
      </c>
      <c r="E30" s="14">
        <v>66</v>
      </c>
      <c r="F30" s="14">
        <v>90.4</v>
      </c>
      <c r="G30" s="8">
        <f t="shared" si="1"/>
        <v>75.76</v>
      </c>
      <c r="H30" s="14" t="s">
        <v>12</v>
      </c>
    </row>
    <row r="31" ht="28" customHeight="1" spans="1:8">
      <c r="A31" s="8">
        <v>28</v>
      </c>
      <c r="B31" s="12"/>
      <c r="C31" s="13"/>
      <c r="D31" s="12" t="str">
        <f>"钟磊"</f>
        <v>钟磊</v>
      </c>
      <c r="E31" s="14">
        <v>61</v>
      </c>
      <c r="F31" s="14">
        <v>67.8</v>
      </c>
      <c r="G31" s="8">
        <f t="shared" si="1"/>
        <v>63.72</v>
      </c>
      <c r="H31" s="14"/>
    </row>
    <row r="32" ht="28" customHeight="1" spans="1:8">
      <c r="A32" s="8">
        <v>29</v>
      </c>
      <c r="B32" s="12" t="s">
        <v>34</v>
      </c>
      <c r="C32" s="13" t="s">
        <v>35</v>
      </c>
      <c r="D32" s="12" t="str">
        <f>"王晓成"</f>
        <v>王晓成</v>
      </c>
      <c r="E32" s="14">
        <v>69</v>
      </c>
      <c r="F32" s="14">
        <v>87</v>
      </c>
      <c r="G32" s="8">
        <f t="shared" si="1"/>
        <v>76.2</v>
      </c>
      <c r="H32" s="14" t="s">
        <v>12</v>
      </c>
    </row>
    <row r="33" ht="28" customHeight="1" spans="1:8">
      <c r="A33" s="8">
        <v>30</v>
      </c>
      <c r="B33" s="12"/>
      <c r="C33" s="13"/>
      <c r="D33" s="12" t="str">
        <f>"周小健"</f>
        <v>周小健</v>
      </c>
      <c r="E33" s="14">
        <v>63</v>
      </c>
      <c r="F33" s="14">
        <v>62</v>
      </c>
      <c r="G33" s="8">
        <f t="shared" si="1"/>
        <v>62.6</v>
      </c>
      <c r="H33" s="14"/>
    </row>
    <row r="34" ht="28" customHeight="1" spans="1:8">
      <c r="A34" s="8">
        <v>31</v>
      </c>
      <c r="B34" s="12"/>
      <c r="C34" s="13"/>
      <c r="D34" s="12" t="str">
        <f>"王雪"</f>
        <v>王雪</v>
      </c>
      <c r="E34" s="14">
        <v>63</v>
      </c>
      <c r="F34" s="14">
        <v>59</v>
      </c>
      <c r="G34" s="8">
        <f t="shared" si="1"/>
        <v>61.4</v>
      </c>
      <c r="H34" s="14"/>
    </row>
    <row r="35" s="2" customFormat="1" ht="28" customHeight="1" spans="1:8">
      <c r="A35" s="8">
        <v>32</v>
      </c>
      <c r="B35" s="12"/>
      <c r="C35" s="13" t="s">
        <v>36</v>
      </c>
      <c r="D35" s="12" t="str">
        <f>"王康晞"</f>
        <v>王康晞</v>
      </c>
      <c r="E35" s="12">
        <v>53</v>
      </c>
      <c r="F35" s="12">
        <v>81.4</v>
      </c>
      <c r="G35" s="9">
        <f t="shared" si="1"/>
        <v>64.36</v>
      </c>
      <c r="H35" s="14" t="s">
        <v>12</v>
      </c>
    </row>
    <row r="36" s="2" customFormat="1" ht="28" customHeight="1" spans="1:8">
      <c r="A36" s="8">
        <v>33</v>
      </c>
      <c r="B36" s="12"/>
      <c r="C36" s="13"/>
      <c r="D36" s="12" t="str">
        <f>"黄涛"</f>
        <v>黄涛</v>
      </c>
      <c r="E36" s="12">
        <v>65</v>
      </c>
      <c r="F36" s="12">
        <v>57</v>
      </c>
      <c r="G36" s="9">
        <f t="shared" si="1"/>
        <v>61.8</v>
      </c>
      <c r="H36" s="12"/>
    </row>
    <row r="37" s="2" customFormat="1" ht="28" customHeight="1" spans="1:8">
      <c r="A37" s="8">
        <v>34</v>
      </c>
      <c r="B37" s="12"/>
      <c r="C37" s="13"/>
      <c r="D37" s="12" t="str">
        <f>"李恬慧"</f>
        <v>李恬慧</v>
      </c>
      <c r="E37" s="12">
        <v>54</v>
      </c>
      <c r="F37" s="12">
        <v>59.4</v>
      </c>
      <c r="G37" s="9">
        <f t="shared" si="1"/>
        <v>56.16</v>
      </c>
      <c r="H37" s="12"/>
    </row>
    <row r="38" ht="28" customHeight="1" spans="1:8">
      <c r="A38" s="8">
        <v>35</v>
      </c>
      <c r="B38" s="12" t="s">
        <v>37</v>
      </c>
      <c r="C38" s="13" t="s">
        <v>38</v>
      </c>
      <c r="D38" s="12" t="str">
        <f>"苏小优"</f>
        <v>苏小优</v>
      </c>
      <c r="E38" s="14">
        <v>78</v>
      </c>
      <c r="F38" s="14">
        <v>81.8</v>
      </c>
      <c r="G38" s="8">
        <f t="shared" si="1"/>
        <v>79.52</v>
      </c>
      <c r="H38" s="14" t="s">
        <v>12</v>
      </c>
    </row>
    <row r="39" ht="28" customHeight="1" spans="1:8">
      <c r="A39" s="8">
        <v>36</v>
      </c>
      <c r="B39" s="12"/>
      <c r="C39" s="13"/>
      <c r="D39" s="12" t="str">
        <f>"张晓冬"</f>
        <v>张晓冬</v>
      </c>
      <c r="E39" s="14">
        <v>75</v>
      </c>
      <c r="F39" s="14">
        <v>63.4</v>
      </c>
      <c r="G39" s="8">
        <f t="shared" si="1"/>
        <v>70.36</v>
      </c>
      <c r="H39" s="14"/>
    </row>
    <row r="40" ht="28" customHeight="1" spans="1:8">
      <c r="A40" s="8">
        <v>37</v>
      </c>
      <c r="B40" s="12" t="s">
        <v>39</v>
      </c>
      <c r="C40" s="13" t="s">
        <v>40</v>
      </c>
      <c r="D40" s="12" t="str">
        <f>"符玺荣"</f>
        <v>符玺荣</v>
      </c>
      <c r="E40" s="14">
        <v>74</v>
      </c>
      <c r="F40" s="14">
        <v>85.8</v>
      </c>
      <c r="G40" s="8">
        <f t="shared" si="1"/>
        <v>78.72</v>
      </c>
      <c r="H40" s="14" t="s">
        <v>12</v>
      </c>
    </row>
    <row r="41" ht="28" customHeight="1" spans="1:8">
      <c r="A41" s="8">
        <v>38</v>
      </c>
      <c r="B41" s="12"/>
      <c r="C41" s="13"/>
      <c r="D41" s="12" t="str">
        <f>"李咪"</f>
        <v>李咪</v>
      </c>
      <c r="E41" s="14">
        <v>80</v>
      </c>
      <c r="F41" s="14">
        <v>61.4</v>
      </c>
      <c r="G41" s="8">
        <f t="shared" si="1"/>
        <v>72.56</v>
      </c>
      <c r="H41" s="14"/>
    </row>
    <row r="42" ht="28" customHeight="1" spans="1:8">
      <c r="A42" s="8">
        <v>39</v>
      </c>
      <c r="B42" s="12"/>
      <c r="C42" s="13"/>
      <c r="D42" s="12" t="str">
        <f>"符华丽"</f>
        <v>符华丽</v>
      </c>
      <c r="E42" s="14">
        <v>74</v>
      </c>
      <c r="F42" s="14">
        <v>66.2</v>
      </c>
      <c r="G42" s="8">
        <f t="shared" si="1"/>
        <v>70.88</v>
      </c>
      <c r="H42" s="14"/>
    </row>
    <row r="43" ht="28" customHeight="1" spans="1:8">
      <c r="A43" s="8">
        <v>40</v>
      </c>
      <c r="B43" s="12"/>
      <c r="C43" s="13"/>
      <c r="D43" s="12" t="str">
        <f>"吴慧贞"</f>
        <v>吴慧贞</v>
      </c>
      <c r="E43" s="14">
        <v>74</v>
      </c>
      <c r="F43" s="14">
        <v>66</v>
      </c>
      <c r="G43" s="8">
        <f t="shared" si="1"/>
        <v>70.8</v>
      </c>
      <c r="H43" s="14"/>
    </row>
    <row r="44" ht="28" customHeight="1" spans="1:8">
      <c r="A44" s="8">
        <v>41</v>
      </c>
      <c r="B44" s="12"/>
      <c r="C44" s="13"/>
      <c r="D44" s="12" t="str">
        <f>"甘童"</f>
        <v>甘童</v>
      </c>
      <c r="E44" s="14">
        <v>74</v>
      </c>
      <c r="F44" s="14">
        <v>63.6</v>
      </c>
      <c r="G44" s="8">
        <f t="shared" si="1"/>
        <v>69.84</v>
      </c>
      <c r="H44" s="14"/>
    </row>
    <row r="45" ht="28" customHeight="1" spans="1:8">
      <c r="A45" s="8">
        <v>42</v>
      </c>
      <c r="B45" s="12"/>
      <c r="C45" s="13"/>
      <c r="D45" s="12" t="str">
        <f>"陈麦琪"</f>
        <v>陈麦琪</v>
      </c>
      <c r="E45" s="14">
        <v>74</v>
      </c>
      <c r="F45" s="14" t="s">
        <v>25</v>
      </c>
      <c r="G45" s="8" t="s">
        <v>26</v>
      </c>
      <c r="H45" s="14"/>
    </row>
  </sheetData>
  <autoFilter ref="A3:H45">
    <extLst/>
  </autoFilter>
  <mergeCells count="27">
    <mergeCell ref="A2:H2"/>
    <mergeCell ref="B5:B6"/>
    <mergeCell ref="B7:B10"/>
    <mergeCell ref="B11:B12"/>
    <mergeCell ref="B13:B15"/>
    <mergeCell ref="B16:B17"/>
    <mergeCell ref="B18:B21"/>
    <mergeCell ref="B22:B26"/>
    <mergeCell ref="B27:B29"/>
    <mergeCell ref="B30:B31"/>
    <mergeCell ref="B32:B37"/>
    <mergeCell ref="B38:B39"/>
    <mergeCell ref="B40:B45"/>
    <mergeCell ref="C5:C6"/>
    <mergeCell ref="C7:C10"/>
    <mergeCell ref="C11:C12"/>
    <mergeCell ref="C13:C15"/>
    <mergeCell ref="C16:C17"/>
    <mergeCell ref="C18:C21"/>
    <mergeCell ref="C22:C24"/>
    <mergeCell ref="C25:C26"/>
    <mergeCell ref="C27:C29"/>
    <mergeCell ref="C30:C31"/>
    <mergeCell ref="C32:C34"/>
    <mergeCell ref="C35:C37"/>
    <mergeCell ref="C38:C39"/>
    <mergeCell ref="C40:C45"/>
  </mergeCell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拟录用人员（非护理岗）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樱仪V函数回归必大发FXFXFXFXFX</cp:lastModifiedBy>
  <dcterms:created xsi:type="dcterms:W3CDTF">2023-05-12T11:15:00Z</dcterms:created>
  <dcterms:modified xsi:type="dcterms:W3CDTF">2024-06-21T10:52:35Z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DF9ACEF960534D1DB6F87F33320713C0_13</vt:lpwstr>
  </property>
</Properties>
</file>