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薪酬方案" sheetId="1" r:id="rId1"/>
    <sheet name="Sheet2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<sst xmlns="http://schemas.openxmlformats.org/spreadsheetml/2006/main" count="113" uniqueCount="77">
  <si>
    <t>附件3：</t>
  </si>
  <si>
    <t>北海国林投资有限公司拟招聘岗位薪酬方案</t>
  </si>
  <si>
    <t>序号</t>
  </si>
  <si>
    <t>岗位</t>
  </si>
  <si>
    <t>薪酬待遇</t>
  </si>
  <si>
    <t>福利</t>
  </si>
  <si>
    <t>备注</t>
  </si>
  <si>
    <t>常务副总</t>
  </si>
  <si>
    <t>基础工资+绩效工资+业务提成</t>
  </si>
  <si>
    <t>五险一金、带薪公休假期</t>
  </si>
  <si>
    <t>具体面议</t>
  </si>
  <si>
    <t>中层干部</t>
  </si>
  <si>
    <t>主管专员</t>
  </si>
  <si>
    <r>
      <rPr>
        <b/>
        <sz val="16"/>
        <rFont val="宋体"/>
        <charset val="134"/>
        <scheme val="minor"/>
      </rPr>
      <t>林投薪酬套改</t>
    </r>
    <r>
      <rPr>
        <b/>
        <sz val="18"/>
        <rFont val="宋体"/>
        <charset val="134"/>
      </rPr>
      <t>方案（参照集团）</t>
    </r>
  </si>
  <si>
    <t>岗 位</t>
  </si>
  <si>
    <t>职 级</t>
  </si>
  <si>
    <t>基本工资</t>
  </si>
  <si>
    <r>
      <rPr>
        <b/>
        <sz val="12"/>
        <rFont val="宋体"/>
        <charset val="134"/>
        <scheme val="minor"/>
      </rPr>
      <t xml:space="preserve">绩效工资
</t>
    </r>
    <r>
      <rPr>
        <sz val="8"/>
        <rFont val="宋体"/>
        <charset val="134"/>
      </rPr>
      <t>（发放时按50%按月预发）</t>
    </r>
  </si>
  <si>
    <t>每月应发数</t>
  </si>
  <si>
    <t>社保缴纳基数</t>
  </si>
  <si>
    <t>扣除五险一金个人部分</t>
  </si>
  <si>
    <t>每月实发</t>
  </si>
  <si>
    <t>年薪</t>
  </si>
  <si>
    <t>月余50%应发绩效工资</t>
  </si>
  <si>
    <t>月余50%应发绩效工资小计</t>
  </si>
  <si>
    <t>基础工资</t>
  </si>
  <si>
    <t>岗位系数</t>
  </si>
  <si>
    <t>岗位工资（基础工资*岗位系数）</t>
  </si>
  <si>
    <t>（基本工资*绩效系数）</t>
  </si>
  <si>
    <t>（基本工资+50%预发绩效工资）</t>
  </si>
  <si>
    <t>（基本工资+50%绩效工资）</t>
  </si>
  <si>
    <t>（养老8%、失业0.5%、医疗2%）</t>
  </si>
  <si>
    <t>住房公积金
（10%）</t>
  </si>
  <si>
    <t>（预发50%绩效）</t>
  </si>
  <si>
    <t>（含100%绩效）</t>
  </si>
  <si>
    <t>（年终考核后按应发月份发放）</t>
  </si>
  <si>
    <t>副总经理</t>
  </si>
  <si>
    <t>副总一级</t>
  </si>
  <si>
    <t>副总二级</t>
  </si>
  <si>
    <t>副总三级</t>
  </si>
  <si>
    <t>总工/总助</t>
  </si>
  <si>
    <t>总助一级</t>
  </si>
  <si>
    <t>总助二级</t>
  </si>
  <si>
    <t>总助三级</t>
  </si>
  <si>
    <t>工会主席</t>
  </si>
  <si>
    <t>部 门
经理</t>
  </si>
  <si>
    <t>正一级</t>
  </si>
  <si>
    <t>正二级</t>
  </si>
  <si>
    <t>正三级</t>
  </si>
  <si>
    <t>部 门
副经理</t>
  </si>
  <si>
    <t>副一级</t>
  </si>
  <si>
    <t>副二级</t>
  </si>
  <si>
    <t>高级主管</t>
  </si>
  <si>
    <t>主管</t>
  </si>
  <si>
    <t>主一级</t>
  </si>
  <si>
    <t>主二级</t>
  </si>
  <si>
    <t>专员</t>
  </si>
  <si>
    <t>专一级</t>
  </si>
  <si>
    <t>专二级</t>
  </si>
  <si>
    <t>设 定
说
明</t>
  </si>
  <si>
    <r>
      <rPr>
        <b/>
        <sz val="10"/>
        <rFont val="宋体"/>
        <charset val="134"/>
        <scheme val="minor"/>
      </rPr>
      <t>1.基础工资</t>
    </r>
    <r>
      <rPr>
        <sz val="10"/>
        <rFont val="宋体"/>
        <charset val="134"/>
        <scheme val="minor"/>
      </rPr>
      <t>：每上升一个岗位等级，按一定比例调增：专员上升主办在原基础上调增40%、主办上升副职的基础工资在原基础上调增45%，副职上升正职的基础工资在原基础上调增18%。</t>
    </r>
  </si>
  <si>
    <r>
      <rPr>
        <b/>
        <sz val="10"/>
        <rFont val="宋体"/>
        <charset val="134"/>
        <scheme val="minor"/>
      </rPr>
      <t>2.岗位工资：</t>
    </r>
    <r>
      <rPr>
        <sz val="10"/>
        <rFont val="宋体"/>
        <charset val="134"/>
        <scheme val="minor"/>
      </rPr>
      <t>设定岗位系数，根据风险与收益的配比原则，同一岗位中，职级越高，岗位系数越高：专三级的岗位系数为0.1，专二级的岗位系数为0.2，专一级的岗位系数为0.3；主三级的岗位系数为0.3，主二级的岗位系数为0.45，主一级的岗位系数为0.55；副三级岗位系数为0.3，副二级岗位系数为0.45，副一级岗位系数为0.55；主一级岗位系数为0.4；总经理助理的岗位系数为0.45</t>
    </r>
  </si>
  <si>
    <r>
      <rPr>
        <b/>
        <sz val="10"/>
        <rFont val="宋体"/>
        <charset val="134"/>
        <scheme val="minor"/>
      </rPr>
      <t>3.绩效工资：1.</t>
    </r>
    <r>
      <rPr>
        <sz val="10"/>
        <rFont val="宋体"/>
        <charset val="134"/>
        <scheme val="minor"/>
      </rPr>
      <t>根据目标绩效得分，依次递减绩效系数：根据《绩效管理办法》（待拟）评分的规定，超额完成的，绩效考核得分＞100分的，绩效系数为1.2；90-100分，绩效系数为1；80-89分，绩效系数为0.9；70-79分，绩效系数为0.8；60-69分，绩效系数为0.7；50-59分，绩效系数为0.6；低于50分的，目标考核年度的绩效工资为0；</t>
    </r>
    <r>
      <rPr>
        <b/>
        <sz val="10"/>
        <rFont val="宋体"/>
        <charset val="134"/>
        <scheme val="minor"/>
      </rPr>
      <t>2.</t>
    </r>
    <r>
      <rPr>
        <sz val="10"/>
        <rFont val="宋体"/>
        <charset val="134"/>
        <scheme val="minor"/>
      </rPr>
      <t>按绩效工资系数为“1”的标准预付应付绩效的50%，预付的绩效工资按月发放，年终根据全年绩效考核结果，计算年度绩效工资总额，并于年度考核完成后全额发放，多退少补。</t>
    </r>
  </si>
  <si>
    <t>补充内容：</t>
  </si>
  <si>
    <t>1、以上表格运算以绩效评分90—100分为标准，绩效系数为1进行测算</t>
  </si>
  <si>
    <t>2、以绩效系数为1进行测算，则绩效工资=基本工资=基础工资+岗位工资，月应发工资=基本工资+绩效工资=基本工资×2=绩效工资×2</t>
  </si>
  <si>
    <t>应发年薪</t>
  </si>
  <si>
    <t>月余小计</t>
  </si>
  <si>
    <t>岗位工资</t>
  </si>
  <si>
    <t>职级系数</t>
  </si>
  <si>
    <t>职级工资（岗位工资*职级系数）</t>
  </si>
  <si>
    <t>总经理</t>
  </si>
  <si>
    <t>总一级</t>
  </si>
  <si>
    <t>总二级</t>
  </si>
  <si>
    <t>常务副总/
副总</t>
  </si>
  <si>
    <t>部门正职</t>
  </si>
  <si>
    <t>部门副职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</si>
</sst>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宋体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H4" sqref="H4"/>
    </sheetView>
  </sheetViews>
  <sheetFormatPr defaultColWidth="9.5" defaultRowHeight="15.6" outlineLevelRow="5" outlineLevelCol="4"/>
  <cols>
    <col min="1" max="1" width="9.5" style="1"/>
    <col min="2" max="2" width="12.5462962962963" style="1" customWidth="1"/>
    <col min="3" max="3" width="58.5" style="1" customWidth="1"/>
    <col min="4" max="4" width="27.1851851851852" style="1" customWidth="1"/>
    <col min="5" max="5" width="14" style="1" customWidth="1"/>
    <col min="6" max="16384" width="9.5" style="1"/>
  </cols>
  <sheetData>
    <row r="1" spans="1:1">
      <c r="A1" s="1" t="s">
        <v>0</v>
      </c>
    </row>
    <row r="2" ht="47" customHeight="1" spans="1:5">
      <c r="A2" s="34" t="s">
        <v>1</v>
      </c>
      <c r="B2" s="35"/>
      <c r="C2" s="35"/>
      <c r="D2" s="35"/>
      <c r="E2" s="35"/>
    </row>
    <row r="3" ht="30" customHeight="1" spans="1:5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</row>
    <row r="4" ht="30" customHeight="1" spans="1:5">
      <c r="A4" s="37">
        <v>1</v>
      </c>
      <c r="B4" s="37" t="s">
        <v>7</v>
      </c>
      <c r="C4" s="37" t="s">
        <v>8</v>
      </c>
      <c r="D4" s="37" t="s">
        <v>9</v>
      </c>
      <c r="E4" s="37" t="s">
        <v>10</v>
      </c>
    </row>
    <row r="5" ht="30" customHeight="1" spans="1:5">
      <c r="A5" s="37">
        <v>2</v>
      </c>
      <c r="B5" s="37" t="s">
        <v>11</v>
      </c>
      <c r="C5" s="37" t="s">
        <v>8</v>
      </c>
      <c r="D5" s="37" t="s">
        <v>9</v>
      </c>
      <c r="E5" s="37" t="s">
        <v>10</v>
      </c>
    </row>
    <row r="6" ht="30" customHeight="1" spans="1:5">
      <c r="A6" s="37">
        <v>3</v>
      </c>
      <c r="B6" s="37" t="s">
        <v>12</v>
      </c>
      <c r="C6" s="37" t="s">
        <v>8</v>
      </c>
      <c r="D6" s="37" t="s">
        <v>9</v>
      </c>
      <c r="E6" s="37" t="s">
        <v>10</v>
      </c>
    </row>
  </sheetData>
  <mergeCells count="1">
    <mergeCell ref="A2:E2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zoomScale="85" zoomScaleNormal="85" workbookViewId="0">
      <selection activeCell="A1" sqref="$A1:$XFD1048576"/>
    </sheetView>
  </sheetViews>
  <sheetFormatPr defaultColWidth="9.5" defaultRowHeight="15.6"/>
  <cols>
    <col min="1" max="1" width="9.5" style="1"/>
    <col min="2" max="2" width="11.1296296296296" style="1" customWidth="1"/>
    <col min="3" max="3" width="11.8796296296296" style="1" customWidth="1"/>
    <col min="4" max="5" width="9.5" style="1"/>
    <col min="6" max="6" width="15.5" style="1" customWidth="1"/>
    <col min="7" max="7" width="10.6296296296296" style="1" customWidth="1"/>
    <col min="8" max="8" width="12.7592592592593" style="1" customWidth="1"/>
    <col min="9" max="9" width="9.5" style="1" customWidth="1"/>
    <col min="10" max="10" width="13.8796296296296" style="1" customWidth="1"/>
    <col min="11" max="11" width="12.1296296296296" style="1" customWidth="1"/>
    <col min="12" max="13" width="9.5" style="1"/>
    <col min="14" max="14" width="13.8796296296296" style="1" customWidth="1"/>
    <col min="15" max="15" width="15.3796296296296" style="1" customWidth="1"/>
    <col min="16" max="16" width="9.5" style="2"/>
    <col min="17" max="17" width="12.7592592592593" style="1"/>
    <col min="18" max="18" width="14" style="1"/>
    <col min="19" max="16384" width="9.5" style="1"/>
  </cols>
  <sheetData>
    <row r="1" ht="20.4" spans="1:15">
      <c r="A1" s="23" t="s">
        <v>13</v>
      </c>
      <c r="B1" s="23"/>
      <c r="C1" s="23"/>
      <c r="D1" s="24"/>
      <c r="E1" s="25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ht="32.1" customHeight="1" spans="1:15">
      <c r="A2" s="3" t="s">
        <v>2</v>
      </c>
      <c r="B2" s="3" t="s">
        <v>14</v>
      </c>
      <c r="C2" s="3" t="s">
        <v>15</v>
      </c>
      <c r="D2" s="4" t="s">
        <v>16</v>
      </c>
      <c r="E2" s="5"/>
      <c r="F2" s="6"/>
      <c r="G2" s="7" t="s">
        <v>17</v>
      </c>
      <c r="H2" s="8" t="s">
        <v>18</v>
      </c>
      <c r="I2" s="8" t="s">
        <v>19</v>
      </c>
      <c r="J2" s="7" t="s">
        <v>20</v>
      </c>
      <c r="K2" s="7"/>
      <c r="L2" s="8" t="s">
        <v>21</v>
      </c>
      <c r="M2" s="8" t="s">
        <v>22</v>
      </c>
      <c r="N2" s="8" t="s">
        <v>23</v>
      </c>
      <c r="O2" s="8" t="s">
        <v>24</v>
      </c>
    </row>
    <row r="3" ht="42" customHeight="1" spans="1:15">
      <c r="A3" s="3"/>
      <c r="B3" s="3"/>
      <c r="C3" s="3"/>
      <c r="D3" s="9" t="s">
        <v>25</v>
      </c>
      <c r="E3" s="10" t="s">
        <v>26</v>
      </c>
      <c r="F3" s="11" t="s">
        <v>27</v>
      </c>
      <c r="G3" s="11" t="s">
        <v>28</v>
      </c>
      <c r="H3" s="11" t="s">
        <v>29</v>
      </c>
      <c r="I3" s="11" t="s">
        <v>30</v>
      </c>
      <c r="J3" s="11" t="s">
        <v>31</v>
      </c>
      <c r="K3" s="11" t="s">
        <v>32</v>
      </c>
      <c r="L3" s="11" t="s">
        <v>33</v>
      </c>
      <c r="M3" s="11" t="s">
        <v>34</v>
      </c>
      <c r="N3" s="11" t="s">
        <v>35</v>
      </c>
      <c r="O3" s="3"/>
    </row>
    <row r="4" ht="14.4" spans="1:15">
      <c r="A4" s="3">
        <v>2</v>
      </c>
      <c r="B4" s="13" t="s">
        <v>36</v>
      </c>
      <c r="C4" s="26" t="s">
        <v>37</v>
      </c>
      <c r="D4" s="14">
        <v>3457.54838709677</v>
      </c>
      <c r="E4" s="15">
        <v>0.55</v>
      </c>
      <c r="F4" s="14">
        <f t="shared" ref="F4:F20" si="0">D4*E4</f>
        <v>1901.65161290322</v>
      </c>
      <c r="G4" s="14">
        <f t="shared" ref="G4:G20" si="1">(D4+F4)*1</f>
        <v>5359.19999999999</v>
      </c>
      <c r="H4" s="14">
        <f t="shared" ref="H4:H20" si="2">D4+F4+G4*0.5</f>
        <v>8038.79999999999</v>
      </c>
      <c r="I4" s="14">
        <f t="shared" ref="I4:I20" si="3">D4+F4+G4*0.5</f>
        <v>8038.79999999999</v>
      </c>
      <c r="J4" s="14">
        <f t="shared" ref="J4:J20" si="4">I4*0.105</f>
        <v>844.073999999999</v>
      </c>
      <c r="K4" s="14">
        <f t="shared" ref="K4:K20" si="5">I4*0.1</f>
        <v>803.879999999999</v>
      </c>
      <c r="L4" s="14">
        <f t="shared" ref="L4:L20" si="6">D4+F4+G4*0.5-J4-K4</f>
        <v>6390.84599999999</v>
      </c>
      <c r="M4" s="14">
        <f t="shared" ref="M4:M20" si="7">G4*2*12</f>
        <v>128620.8</v>
      </c>
      <c r="N4" s="14">
        <f t="shared" ref="N4:N20" si="8">G4*0.5</f>
        <v>2679.6</v>
      </c>
      <c r="O4" s="32">
        <f t="shared" ref="O4:O20" si="9">N4*12</f>
        <v>32155.2</v>
      </c>
    </row>
    <row r="5" ht="14.4" spans="1:15">
      <c r="A5" s="3"/>
      <c r="B5" s="13"/>
      <c r="C5" s="26" t="s">
        <v>38</v>
      </c>
      <c r="D5" s="14">
        <v>3457.54838709677</v>
      </c>
      <c r="E5" s="15">
        <v>0.503030303030303</v>
      </c>
      <c r="F5" s="14">
        <f t="shared" si="0"/>
        <v>1739.25161290322</v>
      </c>
      <c r="G5" s="14">
        <f t="shared" si="1"/>
        <v>5196.79999999999</v>
      </c>
      <c r="H5" s="14">
        <f t="shared" si="2"/>
        <v>7795.19999999999</v>
      </c>
      <c r="I5" s="14">
        <f t="shared" si="3"/>
        <v>7795.19999999999</v>
      </c>
      <c r="J5" s="14">
        <f t="shared" si="4"/>
        <v>818.495999999999</v>
      </c>
      <c r="K5" s="14">
        <f t="shared" si="5"/>
        <v>779.519999999999</v>
      </c>
      <c r="L5" s="14">
        <f t="shared" si="6"/>
        <v>6197.18399999999</v>
      </c>
      <c r="M5" s="14">
        <f t="shared" si="7"/>
        <v>124723.2</v>
      </c>
      <c r="N5" s="14">
        <f t="shared" si="8"/>
        <v>2598.4</v>
      </c>
      <c r="O5" s="32">
        <f t="shared" si="9"/>
        <v>31180.8</v>
      </c>
    </row>
    <row r="6" spans="1:17">
      <c r="A6" s="3">
        <v>2</v>
      </c>
      <c r="B6" s="13"/>
      <c r="C6" s="26" t="s">
        <v>39</v>
      </c>
      <c r="D6" s="14">
        <v>3457.54838709677</v>
      </c>
      <c r="E6" s="15">
        <v>0.456060606060606</v>
      </c>
      <c r="F6" s="14">
        <f t="shared" si="0"/>
        <v>1576.85161290322</v>
      </c>
      <c r="G6" s="14">
        <f t="shared" si="1"/>
        <v>5034.39999999999</v>
      </c>
      <c r="H6" s="14">
        <f t="shared" si="2"/>
        <v>7551.59999999999</v>
      </c>
      <c r="I6" s="14">
        <f t="shared" si="3"/>
        <v>7551.59999999999</v>
      </c>
      <c r="J6" s="14">
        <f t="shared" si="4"/>
        <v>792.917999999999</v>
      </c>
      <c r="K6" s="14">
        <f t="shared" si="5"/>
        <v>755.159999999999</v>
      </c>
      <c r="L6" s="14">
        <f t="shared" si="6"/>
        <v>6003.52199999999</v>
      </c>
      <c r="M6" s="14">
        <f t="shared" si="7"/>
        <v>120825.6</v>
      </c>
      <c r="N6" s="14">
        <f t="shared" si="8"/>
        <v>2517.2</v>
      </c>
      <c r="O6" s="32">
        <f t="shared" si="9"/>
        <v>30206.4</v>
      </c>
      <c r="P6" s="2">
        <v>1</v>
      </c>
      <c r="Q6" s="1">
        <f>M6*P6</f>
        <v>120825.6</v>
      </c>
    </row>
    <row r="7" ht="14.4" spans="1:15">
      <c r="A7" s="3"/>
      <c r="B7" s="12" t="s">
        <v>40</v>
      </c>
      <c r="C7" s="26" t="s">
        <v>41</v>
      </c>
      <c r="D7" s="14">
        <v>3350</v>
      </c>
      <c r="E7" s="15">
        <v>0.55</v>
      </c>
      <c r="F7" s="14">
        <f t="shared" si="0"/>
        <v>1842.5</v>
      </c>
      <c r="G7" s="14">
        <f t="shared" si="1"/>
        <v>5192.5</v>
      </c>
      <c r="H7" s="14">
        <f t="shared" si="2"/>
        <v>7788.75</v>
      </c>
      <c r="I7" s="14">
        <f t="shared" si="3"/>
        <v>7788.75</v>
      </c>
      <c r="J7" s="14">
        <f t="shared" si="4"/>
        <v>817.81875</v>
      </c>
      <c r="K7" s="14">
        <f t="shared" si="5"/>
        <v>778.875</v>
      </c>
      <c r="L7" s="14">
        <f t="shared" si="6"/>
        <v>6192.05625</v>
      </c>
      <c r="M7" s="14">
        <f t="shared" si="7"/>
        <v>124620</v>
      </c>
      <c r="N7" s="14">
        <f t="shared" si="8"/>
        <v>2596.25</v>
      </c>
      <c r="O7" s="32">
        <f t="shared" si="9"/>
        <v>31155</v>
      </c>
    </row>
    <row r="8" ht="14.4" spans="1:15">
      <c r="A8" s="3"/>
      <c r="B8" s="12"/>
      <c r="C8" s="26" t="s">
        <v>42</v>
      </c>
      <c r="D8" s="14">
        <v>3350</v>
      </c>
      <c r="E8" s="15">
        <v>0.5</v>
      </c>
      <c r="F8" s="14">
        <f t="shared" si="0"/>
        <v>1675</v>
      </c>
      <c r="G8" s="14">
        <f t="shared" si="1"/>
        <v>5025</v>
      </c>
      <c r="H8" s="14">
        <f t="shared" si="2"/>
        <v>7537.5</v>
      </c>
      <c r="I8" s="14">
        <f t="shared" si="3"/>
        <v>7537.5</v>
      </c>
      <c r="J8" s="14">
        <f t="shared" si="4"/>
        <v>791.4375</v>
      </c>
      <c r="K8" s="14">
        <f t="shared" si="5"/>
        <v>753.75</v>
      </c>
      <c r="L8" s="14">
        <f t="shared" si="6"/>
        <v>5992.3125</v>
      </c>
      <c r="M8" s="14">
        <f t="shared" si="7"/>
        <v>120600</v>
      </c>
      <c r="N8" s="14">
        <f t="shared" si="8"/>
        <v>2512.5</v>
      </c>
      <c r="O8" s="32">
        <f t="shared" si="9"/>
        <v>30150</v>
      </c>
    </row>
    <row r="9" ht="14.4" spans="1:15">
      <c r="A9" s="3">
        <v>2</v>
      </c>
      <c r="B9" s="12"/>
      <c r="C9" s="26" t="s">
        <v>43</v>
      </c>
      <c r="D9" s="14">
        <v>3350</v>
      </c>
      <c r="E9" s="15">
        <v>0.45</v>
      </c>
      <c r="F9" s="14">
        <f t="shared" si="0"/>
        <v>1507.5</v>
      </c>
      <c r="G9" s="14">
        <f t="shared" si="1"/>
        <v>4857.5</v>
      </c>
      <c r="H9" s="14">
        <f t="shared" si="2"/>
        <v>7286.25</v>
      </c>
      <c r="I9" s="14">
        <f t="shared" si="3"/>
        <v>7286.25</v>
      </c>
      <c r="J9" s="14">
        <f t="shared" si="4"/>
        <v>765.05625</v>
      </c>
      <c r="K9" s="14">
        <f t="shared" si="5"/>
        <v>728.625</v>
      </c>
      <c r="L9" s="14">
        <f t="shared" si="6"/>
        <v>5792.56875</v>
      </c>
      <c r="M9" s="14">
        <f t="shared" si="7"/>
        <v>116580</v>
      </c>
      <c r="N9" s="14">
        <f t="shared" si="8"/>
        <v>2428.75</v>
      </c>
      <c r="O9" s="32">
        <f t="shared" si="9"/>
        <v>29145</v>
      </c>
    </row>
    <row r="10" ht="14.4" spans="1:15">
      <c r="A10" s="3">
        <v>2</v>
      </c>
      <c r="B10" s="26" t="s">
        <v>44</v>
      </c>
      <c r="C10" s="26" t="s">
        <v>44</v>
      </c>
      <c r="D10" s="14">
        <v>3350</v>
      </c>
      <c r="E10" s="15">
        <v>0.5</v>
      </c>
      <c r="F10" s="14">
        <f t="shared" si="0"/>
        <v>1675</v>
      </c>
      <c r="G10" s="14">
        <f t="shared" si="1"/>
        <v>5025</v>
      </c>
      <c r="H10" s="14">
        <f t="shared" si="2"/>
        <v>7537.5</v>
      </c>
      <c r="I10" s="14">
        <f t="shared" si="3"/>
        <v>7537.5</v>
      </c>
      <c r="J10" s="14">
        <f t="shared" si="4"/>
        <v>791.4375</v>
      </c>
      <c r="K10" s="14">
        <f t="shared" si="5"/>
        <v>753.75</v>
      </c>
      <c r="L10" s="14">
        <f t="shared" si="6"/>
        <v>5992.3125</v>
      </c>
      <c r="M10" s="14">
        <f t="shared" si="7"/>
        <v>120600</v>
      </c>
      <c r="N10" s="14">
        <f t="shared" si="8"/>
        <v>2512.5</v>
      </c>
      <c r="O10" s="32">
        <f t="shared" si="9"/>
        <v>30150</v>
      </c>
    </row>
    <row r="11" ht="14.4" spans="1:15">
      <c r="A11" s="3">
        <v>3</v>
      </c>
      <c r="B11" s="26" t="s">
        <v>45</v>
      </c>
      <c r="C11" s="3" t="s">
        <v>46</v>
      </c>
      <c r="D11" s="14">
        <v>3038.45161290323</v>
      </c>
      <c r="E11" s="15">
        <v>0.55</v>
      </c>
      <c r="F11" s="14">
        <f t="shared" si="0"/>
        <v>1671.14838709678</v>
      </c>
      <c r="G11" s="14">
        <f t="shared" si="1"/>
        <v>4709.60000000001</v>
      </c>
      <c r="H11" s="14">
        <f t="shared" si="2"/>
        <v>7064.40000000001</v>
      </c>
      <c r="I11" s="14">
        <f t="shared" si="3"/>
        <v>7064.40000000001</v>
      </c>
      <c r="J11" s="14">
        <f t="shared" si="4"/>
        <v>741.762000000001</v>
      </c>
      <c r="K11" s="14">
        <f t="shared" si="5"/>
        <v>706.440000000001</v>
      </c>
      <c r="L11" s="14">
        <f t="shared" si="6"/>
        <v>5616.19800000001</v>
      </c>
      <c r="M11" s="14">
        <f t="shared" si="7"/>
        <v>113030.4</v>
      </c>
      <c r="N11" s="14">
        <f t="shared" si="8"/>
        <v>2354.8</v>
      </c>
      <c r="O11" s="32">
        <f t="shared" si="9"/>
        <v>28257.6</v>
      </c>
    </row>
    <row r="12" ht="14.4" spans="1:15">
      <c r="A12" s="3">
        <v>4</v>
      </c>
      <c r="B12" s="12"/>
      <c r="C12" s="13" t="s">
        <v>47</v>
      </c>
      <c r="D12" s="14">
        <v>3038.45161290323</v>
      </c>
      <c r="E12" s="15">
        <v>0.443103448275862</v>
      </c>
      <c r="F12" s="14">
        <f t="shared" si="0"/>
        <v>1346.34838709678</v>
      </c>
      <c r="G12" s="14">
        <f t="shared" si="1"/>
        <v>4384.80000000001</v>
      </c>
      <c r="H12" s="14">
        <f t="shared" si="2"/>
        <v>6577.20000000001</v>
      </c>
      <c r="I12" s="14">
        <f t="shared" si="3"/>
        <v>6577.20000000001</v>
      </c>
      <c r="J12" s="14">
        <f t="shared" si="4"/>
        <v>690.606000000001</v>
      </c>
      <c r="K12" s="14">
        <f t="shared" si="5"/>
        <v>657.720000000001</v>
      </c>
      <c r="L12" s="33">
        <f t="shared" si="6"/>
        <v>5228.87400000001</v>
      </c>
      <c r="M12" s="14">
        <f t="shared" si="7"/>
        <v>105235.2</v>
      </c>
      <c r="N12" s="14">
        <f t="shared" si="8"/>
        <v>2192.4</v>
      </c>
      <c r="O12" s="32">
        <f t="shared" si="9"/>
        <v>26308.8</v>
      </c>
    </row>
    <row r="13" spans="1:17">
      <c r="A13" s="3">
        <v>5</v>
      </c>
      <c r="B13" s="12"/>
      <c r="C13" s="13" t="s">
        <v>48</v>
      </c>
      <c r="D13" s="14">
        <v>3038.45161290323</v>
      </c>
      <c r="E13" s="15">
        <v>0.282758620689655</v>
      </c>
      <c r="F13" s="14">
        <f t="shared" si="0"/>
        <v>859.148387096775</v>
      </c>
      <c r="G13" s="14">
        <f t="shared" si="1"/>
        <v>3897.6</v>
      </c>
      <c r="H13" s="14">
        <f t="shared" si="2"/>
        <v>5846.40000000001</v>
      </c>
      <c r="I13" s="14">
        <f t="shared" si="3"/>
        <v>5846.40000000001</v>
      </c>
      <c r="J13" s="14">
        <f t="shared" si="4"/>
        <v>613.872000000001</v>
      </c>
      <c r="K13" s="14">
        <f t="shared" si="5"/>
        <v>584.640000000001</v>
      </c>
      <c r="L13" s="33">
        <f t="shared" si="6"/>
        <v>4647.88800000001</v>
      </c>
      <c r="M13" s="14">
        <f t="shared" si="7"/>
        <v>93542.4000000001</v>
      </c>
      <c r="N13" s="14">
        <f t="shared" si="8"/>
        <v>1948.8</v>
      </c>
      <c r="O13" s="32">
        <f t="shared" si="9"/>
        <v>23385.6</v>
      </c>
      <c r="P13" s="2">
        <v>5</v>
      </c>
      <c r="Q13" s="1">
        <f t="shared" ref="Q13:Q18" si="10">M13*P13</f>
        <v>467712.000000001</v>
      </c>
    </row>
    <row r="14" ht="14.4" spans="1:15">
      <c r="A14" s="3">
        <v>6</v>
      </c>
      <c r="B14" s="13" t="s">
        <v>49</v>
      </c>
      <c r="C14" s="13" t="s">
        <v>50</v>
      </c>
      <c r="D14" s="14">
        <v>2532.41379310345</v>
      </c>
      <c r="E14" s="15">
        <v>0.45</v>
      </c>
      <c r="F14" s="14">
        <f t="shared" si="0"/>
        <v>1139.58620689655</v>
      </c>
      <c r="G14" s="14">
        <f t="shared" si="1"/>
        <v>3672</v>
      </c>
      <c r="H14" s="14">
        <f t="shared" si="2"/>
        <v>5508</v>
      </c>
      <c r="I14" s="14">
        <f t="shared" si="3"/>
        <v>5508</v>
      </c>
      <c r="J14" s="14">
        <f t="shared" si="4"/>
        <v>578.34</v>
      </c>
      <c r="K14" s="14">
        <f t="shared" si="5"/>
        <v>550.8</v>
      </c>
      <c r="L14" s="14">
        <f t="shared" si="6"/>
        <v>4378.86</v>
      </c>
      <c r="M14" s="14">
        <f t="shared" si="7"/>
        <v>88128.0000000001</v>
      </c>
      <c r="N14" s="14">
        <f t="shared" si="8"/>
        <v>1836</v>
      </c>
      <c r="O14" s="32">
        <f t="shared" si="9"/>
        <v>22032</v>
      </c>
    </row>
    <row r="15" spans="1:17">
      <c r="A15" s="3">
        <v>6</v>
      </c>
      <c r="B15" s="13"/>
      <c r="C15" s="13" t="s">
        <v>51</v>
      </c>
      <c r="D15" s="14">
        <v>2532.41379310345</v>
      </c>
      <c r="E15" s="15">
        <v>0.370518518518518</v>
      </c>
      <c r="F15" s="14">
        <f t="shared" si="0"/>
        <v>938.306206896551</v>
      </c>
      <c r="G15" s="14">
        <f t="shared" si="1"/>
        <v>3470.72</v>
      </c>
      <c r="H15" s="14">
        <f t="shared" si="2"/>
        <v>5206.08</v>
      </c>
      <c r="I15" s="14">
        <f t="shared" si="3"/>
        <v>5206.08</v>
      </c>
      <c r="J15" s="14">
        <f t="shared" si="4"/>
        <v>546.6384</v>
      </c>
      <c r="K15" s="14">
        <f t="shared" si="5"/>
        <v>520.608</v>
      </c>
      <c r="L15" s="14">
        <f t="shared" si="6"/>
        <v>4138.8336</v>
      </c>
      <c r="M15" s="14">
        <f t="shared" si="7"/>
        <v>83297.28</v>
      </c>
      <c r="N15" s="14">
        <f t="shared" si="8"/>
        <v>1735.36</v>
      </c>
      <c r="O15" s="32">
        <f t="shared" si="9"/>
        <v>20824.32</v>
      </c>
      <c r="P15" s="2">
        <v>4</v>
      </c>
      <c r="Q15" s="1">
        <f>M15*P15</f>
        <v>333189.12</v>
      </c>
    </row>
    <row r="16" s="2" customFormat="1" spans="1:17">
      <c r="A16" s="3"/>
      <c r="B16" s="13" t="s">
        <v>52</v>
      </c>
      <c r="C16" s="12" t="s">
        <v>52</v>
      </c>
      <c r="D16" s="14">
        <v>2532.41379310345</v>
      </c>
      <c r="E16" s="15">
        <v>0.45</v>
      </c>
      <c r="F16" s="14">
        <f t="shared" si="0"/>
        <v>1139.58620689655</v>
      </c>
      <c r="G16" s="14">
        <f t="shared" si="1"/>
        <v>3672</v>
      </c>
      <c r="H16" s="14">
        <f t="shared" si="2"/>
        <v>5508</v>
      </c>
      <c r="I16" s="14">
        <f t="shared" si="3"/>
        <v>5508</v>
      </c>
      <c r="J16" s="14">
        <f t="shared" si="4"/>
        <v>578.34</v>
      </c>
      <c r="K16" s="14">
        <f t="shared" si="5"/>
        <v>550.8</v>
      </c>
      <c r="L16" s="14">
        <f t="shared" si="6"/>
        <v>4378.86</v>
      </c>
      <c r="M16" s="14">
        <f t="shared" si="7"/>
        <v>88128.0000000001</v>
      </c>
      <c r="N16" s="14">
        <f t="shared" si="8"/>
        <v>1836</v>
      </c>
      <c r="O16" s="32">
        <f t="shared" si="9"/>
        <v>22032</v>
      </c>
      <c r="P16" s="2">
        <v>2</v>
      </c>
      <c r="Q16" s="1">
        <f t="shared" si="10"/>
        <v>176256</v>
      </c>
    </row>
    <row r="17" ht="14.4" spans="1:15">
      <c r="A17" s="3">
        <v>7</v>
      </c>
      <c r="B17" s="13" t="s">
        <v>53</v>
      </c>
      <c r="C17" s="3" t="s">
        <v>54</v>
      </c>
      <c r="D17" s="14">
        <v>2240</v>
      </c>
      <c r="E17" s="15">
        <v>0.4</v>
      </c>
      <c r="F17" s="14">
        <f t="shared" si="0"/>
        <v>896</v>
      </c>
      <c r="G17" s="14">
        <f t="shared" si="1"/>
        <v>3136</v>
      </c>
      <c r="H17" s="14">
        <f t="shared" si="2"/>
        <v>4704</v>
      </c>
      <c r="I17" s="14">
        <f t="shared" si="3"/>
        <v>4704</v>
      </c>
      <c r="J17" s="14">
        <f t="shared" si="4"/>
        <v>493.92</v>
      </c>
      <c r="K17" s="14">
        <f t="shared" si="5"/>
        <v>470.4</v>
      </c>
      <c r="L17" s="14">
        <f t="shared" si="6"/>
        <v>3739.68</v>
      </c>
      <c r="M17" s="14">
        <f t="shared" si="7"/>
        <v>75264</v>
      </c>
      <c r="N17" s="14">
        <f t="shared" si="8"/>
        <v>1568</v>
      </c>
      <c r="O17" s="32">
        <f t="shared" si="9"/>
        <v>18816</v>
      </c>
    </row>
    <row r="18" spans="1:17">
      <c r="A18" s="3">
        <v>8</v>
      </c>
      <c r="B18" s="13"/>
      <c r="C18" s="3" t="s">
        <v>55</v>
      </c>
      <c r="D18" s="14">
        <v>2240</v>
      </c>
      <c r="E18" s="15">
        <v>0.2</v>
      </c>
      <c r="F18" s="14">
        <f t="shared" si="0"/>
        <v>448</v>
      </c>
      <c r="G18" s="14">
        <f t="shared" si="1"/>
        <v>2688</v>
      </c>
      <c r="H18" s="14">
        <f t="shared" si="2"/>
        <v>4032</v>
      </c>
      <c r="I18" s="14">
        <f t="shared" si="3"/>
        <v>4032</v>
      </c>
      <c r="J18" s="14">
        <f t="shared" si="4"/>
        <v>423.36</v>
      </c>
      <c r="K18" s="14">
        <f t="shared" si="5"/>
        <v>403.2</v>
      </c>
      <c r="L18" s="14">
        <f t="shared" si="6"/>
        <v>3205.44</v>
      </c>
      <c r="M18" s="14">
        <f t="shared" si="7"/>
        <v>64512</v>
      </c>
      <c r="N18" s="14">
        <f t="shared" si="8"/>
        <v>1344</v>
      </c>
      <c r="O18" s="32">
        <f t="shared" si="9"/>
        <v>16128</v>
      </c>
      <c r="P18" s="2">
        <v>4</v>
      </c>
      <c r="Q18" s="1">
        <f t="shared" si="10"/>
        <v>258048</v>
      </c>
    </row>
    <row r="19" ht="14.4" spans="1:15">
      <c r="A19" s="3">
        <v>9</v>
      </c>
      <c r="B19" s="13" t="s">
        <v>56</v>
      </c>
      <c r="C19" s="3" t="s">
        <v>57</v>
      </c>
      <c r="D19" s="14">
        <v>1600</v>
      </c>
      <c r="E19" s="15">
        <v>0.3</v>
      </c>
      <c r="F19" s="14">
        <f t="shared" si="0"/>
        <v>480</v>
      </c>
      <c r="G19" s="14">
        <f t="shared" si="1"/>
        <v>2080</v>
      </c>
      <c r="H19" s="14">
        <f t="shared" si="2"/>
        <v>3120</v>
      </c>
      <c r="I19" s="14">
        <f t="shared" si="3"/>
        <v>3120</v>
      </c>
      <c r="J19" s="14">
        <f t="shared" si="4"/>
        <v>327.6</v>
      </c>
      <c r="K19" s="14">
        <f t="shared" si="5"/>
        <v>312</v>
      </c>
      <c r="L19" s="14">
        <f t="shared" si="6"/>
        <v>2480.4</v>
      </c>
      <c r="M19" s="14">
        <f t="shared" si="7"/>
        <v>49920</v>
      </c>
      <c r="N19" s="14">
        <f t="shared" si="8"/>
        <v>1040</v>
      </c>
      <c r="O19" s="32">
        <f t="shared" si="9"/>
        <v>12480</v>
      </c>
    </row>
    <row r="20" spans="1:17">
      <c r="A20" s="3">
        <v>10</v>
      </c>
      <c r="B20" s="3"/>
      <c r="C20" s="3" t="s">
        <v>58</v>
      </c>
      <c r="D20" s="14">
        <v>1600</v>
      </c>
      <c r="E20" s="15">
        <v>0.2</v>
      </c>
      <c r="F20" s="14">
        <f t="shared" si="0"/>
        <v>320</v>
      </c>
      <c r="G20" s="14">
        <f t="shared" si="1"/>
        <v>1920</v>
      </c>
      <c r="H20" s="14">
        <f t="shared" si="2"/>
        <v>2880</v>
      </c>
      <c r="I20" s="14">
        <f t="shared" si="3"/>
        <v>2880</v>
      </c>
      <c r="J20" s="14">
        <f t="shared" si="4"/>
        <v>302.4</v>
      </c>
      <c r="K20" s="14">
        <f t="shared" si="5"/>
        <v>288</v>
      </c>
      <c r="L20" s="14">
        <f t="shared" si="6"/>
        <v>2289.6</v>
      </c>
      <c r="M20" s="14">
        <f t="shared" si="7"/>
        <v>46080</v>
      </c>
      <c r="N20" s="14">
        <f t="shared" si="8"/>
        <v>960</v>
      </c>
      <c r="O20" s="32">
        <f t="shared" si="9"/>
        <v>11520</v>
      </c>
      <c r="P20" s="2">
        <v>5</v>
      </c>
      <c r="Q20" s="1">
        <f>M20*P20</f>
        <v>230400</v>
      </c>
    </row>
    <row r="21" spans="1:18">
      <c r="A21" s="13" t="s">
        <v>59</v>
      </c>
      <c r="B21" s="27" t="s">
        <v>60</v>
      </c>
      <c r="C21" s="27"/>
      <c r="D21" s="28"/>
      <c r="E21" s="29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">
        <f>SUM(P6:P20)</f>
        <v>21</v>
      </c>
      <c r="Q21" s="1">
        <f>SUM(Q6:Q20)</f>
        <v>1586430.72</v>
      </c>
      <c r="R21" s="1">
        <f>Q21/P21</f>
        <v>75544.32</v>
      </c>
    </row>
    <row r="22" ht="14.4" spans="1:15">
      <c r="A22" s="13"/>
      <c r="B22" s="27" t="s">
        <v>61</v>
      </c>
      <c r="C22" s="27"/>
      <c r="D22" s="28"/>
      <c r="E22" s="29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ht="14.4" spans="1:15">
      <c r="A23" s="13"/>
      <c r="B23" s="27" t="s">
        <v>62</v>
      </c>
      <c r="C23" s="27"/>
      <c r="D23" s="28"/>
      <c r="E23" s="29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2:5">
      <c r="B24" s="1" t="s">
        <v>63</v>
      </c>
      <c r="D24" s="30"/>
      <c r="E24" s="31"/>
    </row>
    <row r="25" spans="2:5">
      <c r="B25" s="1" t="s">
        <v>64</v>
      </c>
      <c r="D25" s="30"/>
      <c r="E25" s="31"/>
    </row>
    <row r="26" spans="2:5">
      <c r="B26" s="1" t="s">
        <v>65</v>
      </c>
      <c r="D26" s="30"/>
      <c r="E26" s="31"/>
    </row>
  </sheetData>
  <mergeCells count="16">
    <mergeCell ref="A1:O1"/>
    <mergeCell ref="D2:F2"/>
    <mergeCell ref="J2:K2"/>
    <mergeCell ref="B21:O21"/>
    <mergeCell ref="B22:O22"/>
    <mergeCell ref="B23:O23"/>
    <mergeCell ref="A2:A3"/>
    <mergeCell ref="A21:A23"/>
    <mergeCell ref="B2:B3"/>
    <mergeCell ref="B4:B6"/>
    <mergeCell ref="B7:B9"/>
    <mergeCell ref="B11:B13"/>
    <mergeCell ref="B14:B15"/>
    <mergeCell ref="B17:B18"/>
    <mergeCell ref="B19:B20"/>
    <mergeCell ref="C2:C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:M11"/>
    </sheetView>
  </sheetViews>
  <sheetFormatPr defaultColWidth="8.72222222222222" defaultRowHeight="14.4"/>
  <cols>
    <col min="2" max="2" width="11.9074074074074" customWidth="1"/>
    <col min="4" max="7" width="8.72222222222222" hidden="1" customWidth="1"/>
    <col min="9" max="11" width="8.72222222222222" hidden="1" customWidth="1"/>
    <col min="14" max="15" width="8.72222222222222" hidden="1" customWidth="1"/>
  </cols>
  <sheetData>
    <row r="1" s="1" customFormat="1" ht="39" customHeight="1" spans="1:15">
      <c r="A1" s="3" t="s">
        <v>2</v>
      </c>
      <c r="B1" s="3" t="s">
        <v>14</v>
      </c>
      <c r="C1" s="3" t="s">
        <v>15</v>
      </c>
      <c r="D1" s="4" t="s">
        <v>16</v>
      </c>
      <c r="E1" s="5"/>
      <c r="F1" s="6"/>
      <c r="G1" s="7" t="s">
        <v>17</v>
      </c>
      <c r="H1" s="8" t="s">
        <v>18</v>
      </c>
      <c r="I1" s="8" t="s">
        <v>19</v>
      </c>
      <c r="J1" s="7" t="s">
        <v>20</v>
      </c>
      <c r="K1" s="7"/>
      <c r="L1" s="8" t="s">
        <v>21</v>
      </c>
      <c r="M1" s="8" t="s">
        <v>66</v>
      </c>
      <c r="N1" s="8" t="s">
        <v>23</v>
      </c>
      <c r="O1" s="22" t="s">
        <v>67</v>
      </c>
    </row>
    <row r="2" s="1" customFormat="1" ht="42" customHeight="1" spans="1:15">
      <c r="A2" s="3"/>
      <c r="B2" s="3"/>
      <c r="C2" s="3"/>
      <c r="D2" s="9" t="s">
        <v>68</v>
      </c>
      <c r="E2" s="10" t="s">
        <v>69</v>
      </c>
      <c r="F2" s="11" t="s">
        <v>70</v>
      </c>
      <c r="G2" s="11" t="s">
        <v>28</v>
      </c>
      <c r="H2" s="11" t="s">
        <v>29</v>
      </c>
      <c r="I2" s="11" t="s">
        <v>30</v>
      </c>
      <c r="J2" s="11" t="s">
        <v>31</v>
      </c>
      <c r="K2" s="11" t="s">
        <v>32</v>
      </c>
      <c r="L2" s="11" t="s">
        <v>33</v>
      </c>
      <c r="M2" s="11" t="s">
        <v>34</v>
      </c>
      <c r="N2" s="11" t="s">
        <v>35</v>
      </c>
      <c r="O2" s="14"/>
    </row>
    <row r="3" s="1" customFormat="1" ht="15.6" spans="1:15">
      <c r="A3" s="3">
        <v>1</v>
      </c>
      <c r="B3" s="12" t="s">
        <v>71</v>
      </c>
      <c r="C3" s="13" t="s">
        <v>72</v>
      </c>
      <c r="D3" s="14">
        <v>2960</v>
      </c>
      <c r="E3" s="15">
        <v>0.443103448275862</v>
      </c>
      <c r="F3" s="14">
        <f t="shared" ref="F3:F11" si="0">D3*E3</f>
        <v>1311.58620689655</v>
      </c>
      <c r="G3" s="14">
        <f t="shared" ref="G3:G11" si="1">(D3+F3)*1</f>
        <v>4271.58620689655</v>
      </c>
      <c r="H3" s="14">
        <f t="shared" ref="H3:H11" si="2">D3+F3+G3*0.5</f>
        <v>6407.37931034483</v>
      </c>
      <c r="I3" s="14">
        <f t="shared" ref="I3:I9" si="3">D3+F3+G3*0.5</f>
        <v>6407.37931034483</v>
      </c>
      <c r="J3" s="14">
        <f t="shared" ref="J3:J11" si="4">I3*0.105</f>
        <v>672.774827586207</v>
      </c>
      <c r="K3" s="14">
        <f t="shared" ref="K3:K9" si="5">I3*0.1</f>
        <v>640.737931034483</v>
      </c>
      <c r="L3" s="14">
        <f t="shared" ref="L3:L11" si="6">D3+F3+G3*0.5-J3-K3</f>
        <v>5093.86655172414</v>
      </c>
      <c r="M3" s="14">
        <f t="shared" ref="M3:M11" si="7">G3*2*12</f>
        <v>102518.068965517</v>
      </c>
      <c r="N3" s="14">
        <f t="shared" ref="N3:N11" si="8">G3*0.5</f>
        <v>2135.79310344828</v>
      </c>
      <c r="O3" s="14">
        <f t="shared" ref="O3:O11" si="9">N3*12</f>
        <v>25629.5172413793</v>
      </c>
    </row>
    <row r="4" s="1" customFormat="1" ht="15.6" spans="1:15">
      <c r="A4" s="3">
        <v>2</v>
      </c>
      <c r="B4" s="12"/>
      <c r="C4" s="13" t="s">
        <v>73</v>
      </c>
      <c r="D4" s="14">
        <v>2960</v>
      </c>
      <c r="E4" s="15">
        <v>0.282758620689655</v>
      </c>
      <c r="F4" s="14">
        <f t="shared" si="0"/>
        <v>836.965517241379</v>
      </c>
      <c r="G4" s="14">
        <f t="shared" si="1"/>
        <v>3796.96551724138</v>
      </c>
      <c r="H4" s="14">
        <f t="shared" si="2"/>
        <v>5695.44827586207</v>
      </c>
      <c r="I4" s="14">
        <f t="shared" si="3"/>
        <v>5695.44827586207</v>
      </c>
      <c r="J4" s="14">
        <f t="shared" si="4"/>
        <v>598.022068965517</v>
      </c>
      <c r="K4" s="14">
        <f t="shared" si="5"/>
        <v>569.544827586207</v>
      </c>
      <c r="L4" s="14">
        <f t="shared" si="6"/>
        <v>4527.88137931034</v>
      </c>
      <c r="M4" s="14">
        <f t="shared" si="7"/>
        <v>91127.1724137931</v>
      </c>
      <c r="N4" s="14">
        <f t="shared" si="8"/>
        <v>1898.48275862069</v>
      </c>
      <c r="O4" s="14">
        <f t="shared" si="9"/>
        <v>22781.7931034483</v>
      </c>
    </row>
    <row r="5" s="1" customFormat="1" ht="27" customHeight="1" spans="1:15">
      <c r="A5" s="16">
        <v>3</v>
      </c>
      <c r="B5" s="17" t="s">
        <v>74</v>
      </c>
      <c r="C5" s="17" t="s">
        <v>37</v>
      </c>
      <c r="D5" s="18">
        <v>2460</v>
      </c>
      <c r="E5" s="19">
        <v>0.45</v>
      </c>
      <c r="F5" s="18">
        <f t="shared" si="0"/>
        <v>1107</v>
      </c>
      <c r="G5" s="18">
        <f t="shared" si="1"/>
        <v>3567</v>
      </c>
      <c r="H5" s="18">
        <f t="shared" si="2"/>
        <v>5350.5</v>
      </c>
      <c r="I5" s="18">
        <f t="shared" si="3"/>
        <v>5350.5</v>
      </c>
      <c r="J5" s="18">
        <f t="shared" si="4"/>
        <v>561.8025</v>
      </c>
      <c r="K5" s="18">
        <f t="shared" si="5"/>
        <v>535.05</v>
      </c>
      <c r="L5" s="18">
        <f t="shared" si="6"/>
        <v>4253.6475</v>
      </c>
      <c r="M5" s="18">
        <f t="shared" si="7"/>
        <v>85608</v>
      </c>
      <c r="N5" s="14">
        <f t="shared" si="8"/>
        <v>1783.5</v>
      </c>
      <c r="O5" s="14">
        <f t="shared" si="9"/>
        <v>21402</v>
      </c>
    </row>
    <row r="6" s="2" customFormat="1" ht="15.6" spans="1:15">
      <c r="A6" s="3">
        <v>4</v>
      </c>
      <c r="B6" s="13" t="s">
        <v>75</v>
      </c>
      <c r="C6" s="3" t="s">
        <v>46</v>
      </c>
      <c r="D6" s="14">
        <v>2180</v>
      </c>
      <c r="E6" s="15">
        <v>0.55</v>
      </c>
      <c r="F6" s="14">
        <f t="shared" si="0"/>
        <v>1199</v>
      </c>
      <c r="G6" s="14">
        <f t="shared" si="1"/>
        <v>3379</v>
      </c>
      <c r="H6" s="14">
        <f t="shared" si="2"/>
        <v>5068.5</v>
      </c>
      <c r="I6" s="14">
        <f t="shared" si="3"/>
        <v>5068.5</v>
      </c>
      <c r="J6" s="14">
        <f t="shared" si="4"/>
        <v>532.1925</v>
      </c>
      <c r="K6" s="14">
        <f t="shared" si="5"/>
        <v>506.85</v>
      </c>
      <c r="L6" s="14">
        <f t="shared" si="6"/>
        <v>4029.4575</v>
      </c>
      <c r="M6" s="14">
        <f t="shared" si="7"/>
        <v>81096</v>
      </c>
      <c r="N6" s="14">
        <f t="shared" si="8"/>
        <v>1689.5</v>
      </c>
      <c r="O6" s="14">
        <f t="shared" si="9"/>
        <v>20274</v>
      </c>
    </row>
    <row r="7" s="1" customFormat="1" ht="15.6" spans="1:15">
      <c r="A7" s="3">
        <v>5</v>
      </c>
      <c r="B7" s="13"/>
      <c r="C7" s="3" t="s">
        <v>47</v>
      </c>
      <c r="D7" s="14">
        <v>2180</v>
      </c>
      <c r="E7" s="15">
        <v>0.4</v>
      </c>
      <c r="F7" s="14">
        <f t="shared" si="0"/>
        <v>872</v>
      </c>
      <c r="G7" s="14">
        <f t="shared" si="1"/>
        <v>3052</v>
      </c>
      <c r="H7" s="14">
        <f t="shared" si="2"/>
        <v>4578</v>
      </c>
      <c r="I7" s="14">
        <f t="shared" si="3"/>
        <v>4578</v>
      </c>
      <c r="J7" s="14">
        <f t="shared" si="4"/>
        <v>480.69</v>
      </c>
      <c r="K7" s="14">
        <f t="shared" si="5"/>
        <v>457.8</v>
      </c>
      <c r="L7" s="14">
        <f t="shared" si="6"/>
        <v>3639.51</v>
      </c>
      <c r="M7" s="14">
        <f t="shared" si="7"/>
        <v>73248</v>
      </c>
      <c r="N7" s="14">
        <f t="shared" si="8"/>
        <v>1526</v>
      </c>
      <c r="O7" s="14">
        <f t="shared" si="9"/>
        <v>18312</v>
      </c>
    </row>
    <row r="8" s="1" customFormat="1" ht="15.6" spans="1:15">
      <c r="A8" s="16">
        <v>6</v>
      </c>
      <c r="B8" s="17" t="s">
        <v>76</v>
      </c>
      <c r="C8" s="16" t="s">
        <v>50</v>
      </c>
      <c r="D8" s="18">
        <v>2000</v>
      </c>
      <c r="E8" s="19">
        <v>0.4</v>
      </c>
      <c r="F8" s="18">
        <f t="shared" si="0"/>
        <v>800</v>
      </c>
      <c r="G8" s="18">
        <f t="shared" si="1"/>
        <v>2800</v>
      </c>
      <c r="H8" s="18">
        <f t="shared" si="2"/>
        <v>4200</v>
      </c>
      <c r="I8" s="18">
        <f t="shared" si="3"/>
        <v>4200</v>
      </c>
      <c r="J8" s="18">
        <f t="shared" si="4"/>
        <v>441</v>
      </c>
      <c r="K8" s="18">
        <f t="shared" si="5"/>
        <v>420</v>
      </c>
      <c r="L8" s="18">
        <f t="shared" si="6"/>
        <v>3339</v>
      </c>
      <c r="M8" s="18">
        <f t="shared" si="7"/>
        <v>67200</v>
      </c>
      <c r="N8" s="14">
        <f t="shared" si="8"/>
        <v>1400</v>
      </c>
      <c r="O8" s="14">
        <f t="shared" si="9"/>
        <v>16800</v>
      </c>
    </row>
    <row r="9" s="1" customFormat="1" ht="15.6" spans="1:15">
      <c r="A9" s="16">
        <v>7</v>
      </c>
      <c r="B9" s="17" t="s">
        <v>53</v>
      </c>
      <c r="C9" s="16" t="s">
        <v>54</v>
      </c>
      <c r="D9" s="18">
        <v>1800</v>
      </c>
      <c r="E9" s="19">
        <v>0.4</v>
      </c>
      <c r="F9" s="18">
        <f t="shared" si="0"/>
        <v>720</v>
      </c>
      <c r="G9" s="18">
        <f t="shared" si="1"/>
        <v>2520</v>
      </c>
      <c r="H9" s="18">
        <f t="shared" si="2"/>
        <v>3780</v>
      </c>
      <c r="I9" s="18">
        <f t="shared" si="3"/>
        <v>3780</v>
      </c>
      <c r="J9" s="18">
        <f t="shared" si="4"/>
        <v>396.9</v>
      </c>
      <c r="K9" s="18">
        <f t="shared" si="5"/>
        <v>378</v>
      </c>
      <c r="L9" s="18">
        <f t="shared" si="6"/>
        <v>3005.1</v>
      </c>
      <c r="M9" s="18">
        <f t="shared" si="7"/>
        <v>60480</v>
      </c>
      <c r="N9" s="14">
        <f t="shared" si="8"/>
        <v>1260</v>
      </c>
      <c r="O9" s="14">
        <f t="shared" si="9"/>
        <v>15120</v>
      </c>
    </row>
    <row r="10" s="1" customFormat="1" ht="15.6" spans="1:15">
      <c r="A10" s="3">
        <v>8</v>
      </c>
      <c r="B10" s="3" t="s">
        <v>56</v>
      </c>
      <c r="C10" s="20" t="s">
        <v>57</v>
      </c>
      <c r="D10" s="14">
        <v>1559.74842767296</v>
      </c>
      <c r="E10" s="15">
        <v>0.48</v>
      </c>
      <c r="F10" s="14">
        <f t="shared" si="0"/>
        <v>748.679245283021</v>
      </c>
      <c r="G10" s="14">
        <f t="shared" si="1"/>
        <v>2308.42767295598</v>
      </c>
      <c r="H10" s="14">
        <f t="shared" si="2"/>
        <v>3462.64150943397</v>
      </c>
      <c r="I10" s="14">
        <v>3863</v>
      </c>
      <c r="J10" s="14">
        <f t="shared" si="4"/>
        <v>405.615</v>
      </c>
      <c r="K10" s="14">
        <f>H10*0.1</f>
        <v>346.264150943397</v>
      </c>
      <c r="L10" s="14">
        <f t="shared" si="6"/>
        <v>2710.76235849057</v>
      </c>
      <c r="M10" s="14">
        <f t="shared" si="7"/>
        <v>55402.2641509435</v>
      </c>
      <c r="N10" s="14">
        <f t="shared" si="8"/>
        <v>1154.21383647799</v>
      </c>
      <c r="O10" s="14">
        <f t="shared" si="9"/>
        <v>13850.5660377359</v>
      </c>
    </row>
    <row r="11" customFormat="1" ht="15.6" spans="1:16">
      <c r="A11" s="3">
        <v>9</v>
      </c>
      <c r="B11" s="3"/>
      <c r="C11" s="21" t="s">
        <v>58</v>
      </c>
      <c r="D11" s="14">
        <v>1559.74842767296</v>
      </c>
      <c r="E11" s="15">
        <v>0.35</v>
      </c>
      <c r="F11" s="14">
        <f t="shared" si="0"/>
        <v>545.911949685536</v>
      </c>
      <c r="G11" s="14">
        <f t="shared" si="1"/>
        <v>2105.6603773585</v>
      </c>
      <c r="H11" s="14">
        <f t="shared" si="2"/>
        <v>3158.49056603774</v>
      </c>
      <c r="I11" s="14">
        <v>3864</v>
      </c>
      <c r="J11" s="14">
        <f t="shared" si="4"/>
        <v>405.72</v>
      </c>
      <c r="K11" s="14">
        <f>H11*0.1</f>
        <v>315.849056603774</v>
      </c>
      <c r="L11" s="14">
        <f t="shared" si="6"/>
        <v>2436.92150943397</v>
      </c>
      <c r="M11" s="14">
        <f t="shared" si="7"/>
        <v>50535.8490566039</v>
      </c>
      <c r="N11" s="14">
        <f t="shared" si="8"/>
        <v>1052.83018867925</v>
      </c>
      <c r="O11" s="14">
        <f t="shared" si="9"/>
        <v>12633.962264151</v>
      </c>
      <c r="P11" s="1"/>
    </row>
  </sheetData>
  <mergeCells count="8">
    <mergeCell ref="D1:F1"/>
    <mergeCell ref="J1:K1"/>
    <mergeCell ref="A1:A2"/>
    <mergeCell ref="B1:B2"/>
    <mergeCell ref="B3:B4"/>
    <mergeCell ref="B6:B7"/>
    <mergeCell ref="B10:B11"/>
    <mergeCell ref="C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薪酬方案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薛文海</dc:creator>
  <cp:lastModifiedBy>舒窈</cp:lastModifiedBy>
  <dcterms:created xsi:type="dcterms:W3CDTF">2023-05-12T11:15:00Z</dcterms:created>
  <cp:lastPrinted>2024-01-17T03:25:00Z</cp:lastPrinted>
  <dcterms:modified xsi:type="dcterms:W3CDTF">2024-06-24T02:49:29Z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C79B2EBDBB41467E94C9693D29530D34_13</vt:lpwstr>
  </property>
  <property fmtid="{D5CDD505-2E9C-101B-9397-08002B2CF9AE}" pid="3" name="KSOProductBuildVer">
    <vt:lpwstr>2052-12.1.0.17133</vt:lpwstr>
  </property>
</Properties>
</file>