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<sst xmlns="http://schemas.openxmlformats.org/spreadsheetml/2006/main" count="158" uniqueCount="115">
  <si>
    <t>2024年全椒县经济开发区综合服务中心公开招聘工作人员笔试成绩表</t>
  </si>
  <si>
    <t>序号</t>
  </si>
  <si>
    <t>准考证号</t>
  </si>
  <si>
    <t>职位代码</t>
  </si>
  <si>
    <t>职业能力倾向测验</t>
  </si>
  <si>
    <t>《职业能力倾向测验》成绩×0.4</t>
  </si>
  <si>
    <t>化工专业基础知识</t>
  </si>
  <si>
    <t>《化工专业基础知识》×0.6</t>
  </si>
  <si>
    <t>（《职业能力倾向测验》成绩×0.4+《化工专业基础知识》×0.6）÷1.5</t>
  </si>
  <si>
    <t>备注</t>
  </si>
  <si>
    <t>113.4</t>
  </si>
  <si>
    <t>63.5</t>
  </si>
  <si>
    <t>117.4</t>
  </si>
  <si>
    <t>84.5</t>
  </si>
  <si>
    <t>111.0</t>
  </si>
  <si>
    <t>88.5</t>
  </si>
  <si>
    <t>132.8</t>
  </si>
  <si>
    <t>116.0</t>
  </si>
  <si>
    <t>123.9</t>
  </si>
  <si>
    <t>98.5</t>
  </si>
  <si>
    <t>112.6</t>
  </si>
  <si>
    <t>90.5</t>
  </si>
  <si>
    <t>121.3</t>
  </si>
  <si>
    <t>139.9</t>
  </si>
  <si>
    <t>89.0</t>
  </si>
  <si>
    <t>125.7</t>
  </si>
  <si>
    <t>81.5</t>
  </si>
  <si>
    <t>0.0</t>
  </si>
  <si>
    <t>缺考</t>
  </si>
  <si>
    <t>100.9</t>
  </si>
  <si>
    <t>87.0</t>
  </si>
  <si>
    <t>110.4</t>
  </si>
  <si>
    <t>86.5</t>
  </si>
  <si>
    <t>115.6</t>
  </si>
  <si>
    <t>64.0</t>
  </si>
  <si>
    <t>130.0</t>
  </si>
  <si>
    <t>113.5</t>
  </si>
  <si>
    <t>116.7</t>
  </si>
  <si>
    <t>106.5</t>
  </si>
  <si>
    <t>106.3</t>
  </si>
  <si>
    <t>108.5</t>
  </si>
  <si>
    <t>130.8</t>
  </si>
  <si>
    <t>94.0</t>
  </si>
  <si>
    <t>119.8</t>
  </si>
  <si>
    <t>79.5</t>
  </si>
  <si>
    <t>125.0</t>
  </si>
  <si>
    <t>92.0</t>
  </si>
  <si>
    <t>129.0</t>
  </si>
  <si>
    <t>112.0</t>
  </si>
  <si>
    <t>129.3</t>
  </si>
  <si>
    <t>70.5</t>
  </si>
  <si>
    <t>100.8</t>
  </si>
  <si>
    <t>56.5</t>
  </si>
  <si>
    <t>121.7</t>
  </si>
  <si>
    <t>71.5</t>
  </si>
  <si>
    <t>109.2</t>
  </si>
  <si>
    <t>57.0</t>
  </si>
  <si>
    <t>118.5</t>
  </si>
  <si>
    <t>88.0</t>
  </si>
  <si>
    <t>129.1</t>
  </si>
  <si>
    <t>86.0</t>
  </si>
  <si>
    <t>115.0</t>
  </si>
  <si>
    <t>89.5</t>
  </si>
  <si>
    <t>123.1</t>
  </si>
  <si>
    <t>90.0</t>
  </si>
  <si>
    <t>117.5</t>
  </si>
  <si>
    <t>91.5</t>
  </si>
  <si>
    <t>124.7</t>
  </si>
  <si>
    <t>85.5</t>
  </si>
  <si>
    <t>76.5</t>
  </si>
  <si>
    <t>120.3</t>
  </si>
  <si>
    <t>96.0</t>
  </si>
  <si>
    <t>127.1</t>
  </si>
  <si>
    <t>114.1</t>
  </si>
  <si>
    <t>124.6</t>
  </si>
  <si>
    <t>110.2</t>
  </si>
  <si>
    <t>112.5</t>
  </si>
  <si>
    <t>74.0</t>
  </si>
  <si>
    <t>121.8</t>
  </si>
  <si>
    <t>104.5</t>
  </si>
  <si>
    <t>118.6</t>
  </si>
  <si>
    <t>121.4</t>
  </si>
  <si>
    <t>81.0</t>
  </si>
  <si>
    <t>121.0</t>
  </si>
  <si>
    <t>105.5</t>
  </si>
  <si>
    <t>120.1</t>
  </si>
  <si>
    <t>72.5</t>
  </si>
  <si>
    <t>113.1</t>
  </si>
  <si>
    <t>75.5</t>
  </si>
  <si>
    <t>131.6</t>
  </si>
  <si>
    <t>75.0</t>
  </si>
  <si>
    <t>85.0</t>
  </si>
  <si>
    <t>109.3</t>
  </si>
  <si>
    <t>77.5</t>
  </si>
  <si>
    <t>135.0</t>
  </si>
  <si>
    <t>109.0</t>
  </si>
  <si>
    <t>104.0</t>
  </si>
  <si>
    <t>115.2</t>
  </si>
  <si>
    <t>123.2</t>
  </si>
  <si>
    <t>80.0</t>
  </si>
  <si>
    <t>83.0</t>
  </si>
  <si>
    <t>101.0</t>
  </si>
  <si>
    <t>111.3</t>
  </si>
  <si>
    <t>92.5</t>
  </si>
  <si>
    <t>127.3</t>
  </si>
  <si>
    <t>121.6</t>
  </si>
  <si>
    <t>120.4</t>
  </si>
  <si>
    <t>120.2</t>
  </si>
  <si>
    <t>91.0</t>
  </si>
  <si>
    <t>118.4</t>
  </si>
  <si>
    <t>95.5</t>
  </si>
  <si>
    <t>125.4</t>
  </si>
  <si>
    <t>113.7</t>
  </si>
  <si>
    <t>133.0</t>
  </si>
  <si>
    <t>71.0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</si>
</sst>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J2" sqref="J2"/>
    </sheetView>
  </sheetViews>
  <sheetFormatPr defaultColWidth="9" defaultRowHeight="13.5"/>
  <cols>
    <col min="1" max="1" width="5.5" style="1" customWidth="1"/>
    <col min="2" max="2" width="17.375" style="1" customWidth="1"/>
    <col min="3" max="3" width="12.125" style="1" customWidth="1"/>
    <col min="4" max="4" width="11.125" style="1" customWidth="1"/>
    <col min="5" max="5" width="11.125" style="3" customWidth="1"/>
    <col min="6" max="6" width="11.125" style="1" customWidth="1"/>
    <col min="7" max="7" width="11.125" style="3" customWidth="1"/>
    <col min="8" max="8" width="15.875" style="1" customWidth="1"/>
    <col min="9" max="9" width="19" style="1" customWidth="1"/>
    <col min="10" max="16383" width="9" style="1"/>
  </cols>
  <sheetData>
    <row r="1" s="1" customFormat="1" ht="45" customHeight="1" spans="1:9">
      <c r="A1" s="4" t="s">
        <v>0</v>
      </c>
      <c r="B1" s="4"/>
      <c r="C1" s="4"/>
      <c r="D1" s="4"/>
      <c r="E1" s="5"/>
      <c r="F1" s="4"/>
      <c r="G1" s="5"/>
      <c r="H1" s="4"/>
      <c r="I1" s="4"/>
    </row>
    <row r="2" s="1" customFormat="1" ht="86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2" customFormat="1" ht="20" customHeight="1" spans="1:9">
      <c r="A3" s="9">
        <v>1</v>
      </c>
      <c r="B3" s="9" t="str">
        <f>"202403500101"</f>
        <v>202403500101</v>
      </c>
      <c r="C3" s="9" t="str">
        <f t="shared" ref="C3:C66" si="0">"202402001"</f>
        <v>202402001</v>
      </c>
      <c r="D3" s="9" t="s">
        <v>10</v>
      </c>
      <c r="E3" s="10">
        <f t="shared" ref="E3:E66" si="1">D3*0.4</f>
        <v>45.36</v>
      </c>
      <c r="F3" s="9" t="s">
        <v>11</v>
      </c>
      <c r="G3" s="10">
        <f t="shared" ref="G3:G66" si="2">F3*0.6</f>
        <v>38.1</v>
      </c>
      <c r="H3" s="10">
        <f t="shared" ref="H3:H66" si="3">(E3+G3)/1.5</f>
        <v>55.64</v>
      </c>
      <c r="I3" s="9"/>
    </row>
    <row r="4" s="2" customFormat="1" ht="20" customHeight="1" spans="1:9">
      <c r="A4" s="9">
        <v>2</v>
      </c>
      <c r="B4" s="9" t="str">
        <f>"202403500102"</f>
        <v>202403500102</v>
      </c>
      <c r="C4" s="9" t="str">
        <f t="shared" si="0"/>
        <v>202402001</v>
      </c>
      <c r="D4" s="9" t="s">
        <v>12</v>
      </c>
      <c r="E4" s="10">
        <f t="shared" si="1"/>
        <v>46.96</v>
      </c>
      <c r="F4" s="9" t="s">
        <v>13</v>
      </c>
      <c r="G4" s="10">
        <f t="shared" si="2"/>
        <v>50.7</v>
      </c>
      <c r="H4" s="10">
        <f t="shared" si="3"/>
        <v>65.1066666666667</v>
      </c>
      <c r="I4" s="9"/>
    </row>
    <row r="5" s="2" customFormat="1" ht="20" customHeight="1" spans="1:9">
      <c r="A5" s="9">
        <v>3</v>
      </c>
      <c r="B5" s="9" t="str">
        <f>"202403500103"</f>
        <v>202403500103</v>
      </c>
      <c r="C5" s="9" t="str">
        <f t="shared" si="0"/>
        <v>202402001</v>
      </c>
      <c r="D5" s="9" t="s">
        <v>14</v>
      </c>
      <c r="E5" s="10">
        <f t="shared" si="1"/>
        <v>44.4</v>
      </c>
      <c r="F5" s="9" t="s">
        <v>15</v>
      </c>
      <c r="G5" s="10">
        <f t="shared" si="2"/>
        <v>53.1</v>
      </c>
      <c r="H5" s="10">
        <f t="shared" si="3"/>
        <v>65</v>
      </c>
      <c r="I5" s="9"/>
    </row>
    <row r="6" s="2" customFormat="1" ht="20" customHeight="1" spans="1:9">
      <c r="A6" s="9">
        <v>4</v>
      </c>
      <c r="B6" s="9" t="str">
        <f>"202403500104"</f>
        <v>202403500104</v>
      </c>
      <c r="C6" s="9" t="str">
        <f t="shared" si="0"/>
        <v>202402001</v>
      </c>
      <c r="D6" s="9" t="s">
        <v>16</v>
      </c>
      <c r="E6" s="10">
        <f t="shared" si="1"/>
        <v>53.12</v>
      </c>
      <c r="F6" s="9" t="s">
        <v>17</v>
      </c>
      <c r="G6" s="10">
        <f t="shared" si="2"/>
        <v>69.6</v>
      </c>
      <c r="H6" s="10">
        <f t="shared" si="3"/>
        <v>81.8133333333333</v>
      </c>
      <c r="I6" s="9"/>
    </row>
    <row r="7" s="2" customFormat="1" ht="20" customHeight="1" spans="1:9">
      <c r="A7" s="9">
        <v>5</v>
      </c>
      <c r="B7" s="9" t="str">
        <f>"202403500105"</f>
        <v>202403500105</v>
      </c>
      <c r="C7" s="9" t="str">
        <f t="shared" si="0"/>
        <v>202402001</v>
      </c>
      <c r="D7" s="9" t="s">
        <v>18</v>
      </c>
      <c r="E7" s="10">
        <f t="shared" si="1"/>
        <v>49.56</v>
      </c>
      <c r="F7" s="9" t="s">
        <v>19</v>
      </c>
      <c r="G7" s="10">
        <f t="shared" si="2"/>
        <v>59.1</v>
      </c>
      <c r="H7" s="10">
        <f t="shared" si="3"/>
        <v>72.44</v>
      </c>
      <c r="I7" s="9"/>
    </row>
    <row r="8" s="2" customFormat="1" ht="20" customHeight="1" spans="1:9">
      <c r="A8" s="9">
        <v>6</v>
      </c>
      <c r="B8" s="9" t="str">
        <f>"202403500106"</f>
        <v>202403500106</v>
      </c>
      <c r="C8" s="9" t="str">
        <f t="shared" si="0"/>
        <v>202402001</v>
      </c>
      <c r="D8" s="9" t="s">
        <v>20</v>
      </c>
      <c r="E8" s="10">
        <f t="shared" si="1"/>
        <v>45.04</v>
      </c>
      <c r="F8" s="9" t="s">
        <v>21</v>
      </c>
      <c r="G8" s="10">
        <f t="shared" si="2"/>
        <v>54.3</v>
      </c>
      <c r="H8" s="10">
        <f t="shared" si="3"/>
        <v>66.2266666666667</v>
      </c>
      <c r="I8" s="9"/>
    </row>
    <row r="9" s="2" customFormat="1" ht="20" customHeight="1" spans="1:9">
      <c r="A9" s="9">
        <v>7</v>
      </c>
      <c r="B9" s="9" t="str">
        <f>"202403500107"</f>
        <v>202403500107</v>
      </c>
      <c r="C9" s="9" t="str">
        <f t="shared" si="0"/>
        <v>202402001</v>
      </c>
      <c r="D9" s="9" t="s">
        <v>22</v>
      </c>
      <c r="E9" s="10">
        <f t="shared" si="1"/>
        <v>48.52</v>
      </c>
      <c r="F9" s="9" t="s">
        <v>13</v>
      </c>
      <c r="G9" s="10">
        <f t="shared" si="2"/>
        <v>50.7</v>
      </c>
      <c r="H9" s="10">
        <f t="shared" si="3"/>
        <v>66.1466666666667</v>
      </c>
      <c r="I9" s="9"/>
    </row>
    <row r="10" s="2" customFormat="1" ht="20" customHeight="1" spans="1:9">
      <c r="A10" s="9">
        <v>8</v>
      </c>
      <c r="B10" s="9" t="str">
        <f>"202403500108"</f>
        <v>202403500108</v>
      </c>
      <c r="C10" s="9" t="str">
        <f t="shared" si="0"/>
        <v>202402001</v>
      </c>
      <c r="D10" s="9" t="s">
        <v>23</v>
      </c>
      <c r="E10" s="10">
        <f t="shared" si="1"/>
        <v>55.96</v>
      </c>
      <c r="F10" s="9" t="s">
        <v>24</v>
      </c>
      <c r="G10" s="10">
        <f t="shared" si="2"/>
        <v>53.4</v>
      </c>
      <c r="H10" s="10">
        <f t="shared" si="3"/>
        <v>72.9066666666667</v>
      </c>
      <c r="I10" s="9"/>
    </row>
    <row r="11" s="2" customFormat="1" ht="20" customHeight="1" spans="1:9">
      <c r="A11" s="9">
        <v>9</v>
      </c>
      <c r="B11" s="9" t="str">
        <f>"202403500109"</f>
        <v>202403500109</v>
      </c>
      <c r="C11" s="9" t="str">
        <f t="shared" si="0"/>
        <v>202402001</v>
      </c>
      <c r="D11" s="9" t="s">
        <v>25</v>
      </c>
      <c r="E11" s="10">
        <f t="shared" si="1"/>
        <v>50.28</v>
      </c>
      <c r="F11" s="9" t="s">
        <v>26</v>
      </c>
      <c r="G11" s="10">
        <f t="shared" si="2"/>
        <v>48.9</v>
      </c>
      <c r="H11" s="10">
        <f t="shared" si="3"/>
        <v>66.12</v>
      </c>
      <c r="I11" s="9"/>
    </row>
    <row r="12" s="2" customFormat="1" ht="20" customHeight="1" spans="1:9">
      <c r="A12" s="9">
        <v>10</v>
      </c>
      <c r="B12" s="9" t="str">
        <f>"202403500110"</f>
        <v>202403500110</v>
      </c>
      <c r="C12" s="9" t="str">
        <f t="shared" si="0"/>
        <v>202402001</v>
      </c>
      <c r="D12" s="9" t="s">
        <v>27</v>
      </c>
      <c r="E12" s="10">
        <f t="shared" si="1"/>
        <v>0</v>
      </c>
      <c r="F12" s="9" t="s">
        <v>27</v>
      </c>
      <c r="G12" s="10">
        <f t="shared" si="2"/>
        <v>0</v>
      </c>
      <c r="H12" s="10">
        <f t="shared" si="3"/>
        <v>0</v>
      </c>
      <c r="I12" s="9" t="s">
        <v>28</v>
      </c>
    </row>
    <row r="13" s="2" customFormat="1" ht="20" customHeight="1" spans="1:9">
      <c r="A13" s="9">
        <v>11</v>
      </c>
      <c r="B13" s="9" t="str">
        <f>"202403500111"</f>
        <v>202403500111</v>
      </c>
      <c r="C13" s="9" t="str">
        <f t="shared" si="0"/>
        <v>202402001</v>
      </c>
      <c r="D13" s="9" t="s">
        <v>29</v>
      </c>
      <c r="E13" s="10">
        <f t="shared" si="1"/>
        <v>40.36</v>
      </c>
      <c r="F13" s="9" t="s">
        <v>30</v>
      </c>
      <c r="G13" s="10">
        <f t="shared" si="2"/>
        <v>52.2</v>
      </c>
      <c r="H13" s="10">
        <f t="shared" si="3"/>
        <v>61.7066666666667</v>
      </c>
      <c r="I13" s="9"/>
    </row>
    <row r="14" s="2" customFormat="1" ht="20" customHeight="1" spans="1:9">
      <c r="A14" s="9">
        <v>12</v>
      </c>
      <c r="B14" s="9" t="str">
        <f>"202403500112"</f>
        <v>202403500112</v>
      </c>
      <c r="C14" s="9" t="str">
        <f t="shared" si="0"/>
        <v>202402001</v>
      </c>
      <c r="D14" s="9" t="s">
        <v>31</v>
      </c>
      <c r="E14" s="10">
        <f t="shared" si="1"/>
        <v>44.16</v>
      </c>
      <c r="F14" s="9" t="s">
        <v>32</v>
      </c>
      <c r="G14" s="10">
        <f t="shared" si="2"/>
        <v>51.9</v>
      </c>
      <c r="H14" s="10">
        <f t="shared" si="3"/>
        <v>64.04</v>
      </c>
      <c r="I14" s="9"/>
    </row>
    <row r="15" s="2" customFormat="1" ht="20" customHeight="1" spans="1:9">
      <c r="A15" s="9">
        <v>13</v>
      </c>
      <c r="B15" s="9" t="str">
        <f>"202403500113"</f>
        <v>202403500113</v>
      </c>
      <c r="C15" s="9" t="str">
        <f t="shared" si="0"/>
        <v>202402001</v>
      </c>
      <c r="D15" s="9" t="s">
        <v>33</v>
      </c>
      <c r="E15" s="10">
        <f t="shared" si="1"/>
        <v>46.24</v>
      </c>
      <c r="F15" s="9" t="s">
        <v>34</v>
      </c>
      <c r="G15" s="10">
        <f t="shared" si="2"/>
        <v>38.4</v>
      </c>
      <c r="H15" s="10">
        <f t="shared" si="3"/>
        <v>56.4266666666667</v>
      </c>
      <c r="I15" s="9"/>
    </row>
    <row r="16" s="2" customFormat="1" ht="20" customHeight="1" spans="1:9">
      <c r="A16" s="9">
        <v>14</v>
      </c>
      <c r="B16" s="9" t="str">
        <f>"202403500114"</f>
        <v>202403500114</v>
      </c>
      <c r="C16" s="9" t="str">
        <f t="shared" si="0"/>
        <v>202402001</v>
      </c>
      <c r="D16" s="9" t="s">
        <v>35</v>
      </c>
      <c r="E16" s="10">
        <f t="shared" si="1"/>
        <v>52</v>
      </c>
      <c r="F16" s="9" t="s">
        <v>15</v>
      </c>
      <c r="G16" s="10">
        <f t="shared" si="2"/>
        <v>53.1</v>
      </c>
      <c r="H16" s="10">
        <f t="shared" si="3"/>
        <v>70.0666666666667</v>
      </c>
      <c r="I16" s="9"/>
    </row>
    <row r="17" s="2" customFormat="1" ht="20" customHeight="1" spans="1:9">
      <c r="A17" s="9">
        <v>15</v>
      </c>
      <c r="B17" s="9" t="str">
        <f>"202403500115"</f>
        <v>202403500115</v>
      </c>
      <c r="C17" s="9" t="str">
        <f t="shared" si="0"/>
        <v>202402001</v>
      </c>
      <c r="D17" s="9" t="s">
        <v>36</v>
      </c>
      <c r="E17" s="10">
        <f t="shared" si="1"/>
        <v>45.4</v>
      </c>
      <c r="F17" s="9" t="s">
        <v>32</v>
      </c>
      <c r="G17" s="10">
        <f t="shared" si="2"/>
        <v>51.9</v>
      </c>
      <c r="H17" s="10">
        <f t="shared" si="3"/>
        <v>64.8666666666667</v>
      </c>
      <c r="I17" s="9"/>
    </row>
    <row r="18" s="2" customFormat="1" ht="20" customHeight="1" spans="1:9">
      <c r="A18" s="9">
        <v>16</v>
      </c>
      <c r="B18" s="9" t="str">
        <f>"202403500116"</f>
        <v>202403500116</v>
      </c>
      <c r="C18" s="9" t="str">
        <f t="shared" si="0"/>
        <v>202402001</v>
      </c>
      <c r="D18" s="9" t="s">
        <v>37</v>
      </c>
      <c r="E18" s="10">
        <f t="shared" si="1"/>
        <v>46.68</v>
      </c>
      <c r="F18" s="9" t="s">
        <v>38</v>
      </c>
      <c r="G18" s="10">
        <f t="shared" si="2"/>
        <v>63.9</v>
      </c>
      <c r="H18" s="10">
        <f t="shared" si="3"/>
        <v>73.72</v>
      </c>
      <c r="I18" s="9"/>
    </row>
    <row r="19" s="2" customFormat="1" ht="20" customHeight="1" spans="1:9">
      <c r="A19" s="9">
        <v>17</v>
      </c>
      <c r="B19" s="9" t="str">
        <f>"202403500117"</f>
        <v>202403500117</v>
      </c>
      <c r="C19" s="9" t="str">
        <f t="shared" si="0"/>
        <v>202402001</v>
      </c>
      <c r="D19" s="9" t="s">
        <v>39</v>
      </c>
      <c r="E19" s="10">
        <f t="shared" si="1"/>
        <v>42.52</v>
      </c>
      <c r="F19" s="9" t="s">
        <v>40</v>
      </c>
      <c r="G19" s="10">
        <f t="shared" si="2"/>
        <v>65.1</v>
      </c>
      <c r="H19" s="10">
        <f t="shared" si="3"/>
        <v>71.7466666666667</v>
      </c>
      <c r="I19" s="9"/>
    </row>
    <row r="20" s="2" customFormat="1" ht="20" customHeight="1" spans="1:9">
      <c r="A20" s="9">
        <v>18</v>
      </c>
      <c r="B20" s="9" t="str">
        <f>"202403500118"</f>
        <v>202403500118</v>
      </c>
      <c r="C20" s="9" t="str">
        <f t="shared" si="0"/>
        <v>202402001</v>
      </c>
      <c r="D20" s="9" t="s">
        <v>41</v>
      </c>
      <c r="E20" s="10">
        <f t="shared" si="1"/>
        <v>52.32</v>
      </c>
      <c r="F20" s="9" t="s">
        <v>42</v>
      </c>
      <c r="G20" s="10">
        <f t="shared" si="2"/>
        <v>56.4</v>
      </c>
      <c r="H20" s="10">
        <f t="shared" si="3"/>
        <v>72.48</v>
      </c>
      <c r="I20" s="9"/>
    </row>
    <row r="21" s="2" customFormat="1" ht="20" customHeight="1" spans="1:9">
      <c r="A21" s="9">
        <v>19</v>
      </c>
      <c r="B21" s="9" t="str">
        <f>"202403500119"</f>
        <v>202403500119</v>
      </c>
      <c r="C21" s="9" t="str">
        <f t="shared" si="0"/>
        <v>202402001</v>
      </c>
      <c r="D21" s="9" t="s">
        <v>43</v>
      </c>
      <c r="E21" s="10">
        <f t="shared" si="1"/>
        <v>47.92</v>
      </c>
      <c r="F21" s="9" t="s">
        <v>44</v>
      </c>
      <c r="G21" s="10">
        <f t="shared" si="2"/>
        <v>47.7</v>
      </c>
      <c r="H21" s="10">
        <f t="shared" si="3"/>
        <v>63.7466666666667</v>
      </c>
      <c r="I21" s="9"/>
    </row>
    <row r="22" s="2" customFormat="1" ht="20" customHeight="1" spans="1:9">
      <c r="A22" s="9">
        <v>20</v>
      </c>
      <c r="B22" s="9" t="str">
        <f>"202403500120"</f>
        <v>202403500120</v>
      </c>
      <c r="C22" s="9" t="str">
        <f t="shared" si="0"/>
        <v>202402001</v>
      </c>
      <c r="D22" s="9" t="s">
        <v>45</v>
      </c>
      <c r="E22" s="10">
        <f t="shared" si="1"/>
        <v>50</v>
      </c>
      <c r="F22" s="9" t="s">
        <v>46</v>
      </c>
      <c r="G22" s="10">
        <f t="shared" si="2"/>
        <v>55.2</v>
      </c>
      <c r="H22" s="10">
        <f t="shared" si="3"/>
        <v>70.1333333333333</v>
      </c>
      <c r="I22" s="9"/>
    </row>
    <row r="23" s="2" customFormat="1" ht="20" customHeight="1" spans="1:9">
      <c r="A23" s="9">
        <v>21</v>
      </c>
      <c r="B23" s="9" t="str">
        <f>"202403500121"</f>
        <v>202403500121</v>
      </c>
      <c r="C23" s="9" t="str">
        <f t="shared" si="0"/>
        <v>202402001</v>
      </c>
      <c r="D23" s="9" t="s">
        <v>47</v>
      </c>
      <c r="E23" s="10">
        <f t="shared" si="1"/>
        <v>51.6</v>
      </c>
      <c r="F23" s="9" t="s">
        <v>48</v>
      </c>
      <c r="G23" s="10">
        <f t="shared" si="2"/>
        <v>67.2</v>
      </c>
      <c r="H23" s="10">
        <f t="shared" si="3"/>
        <v>79.2</v>
      </c>
      <c r="I23" s="9"/>
    </row>
    <row r="24" s="2" customFormat="1" ht="20" customHeight="1" spans="1:9">
      <c r="A24" s="9">
        <v>22</v>
      </c>
      <c r="B24" s="9" t="str">
        <f>"202403500122"</f>
        <v>202403500122</v>
      </c>
      <c r="C24" s="9" t="str">
        <f t="shared" si="0"/>
        <v>202402001</v>
      </c>
      <c r="D24" s="9" t="s">
        <v>49</v>
      </c>
      <c r="E24" s="10">
        <f t="shared" si="1"/>
        <v>51.72</v>
      </c>
      <c r="F24" s="9" t="s">
        <v>50</v>
      </c>
      <c r="G24" s="10">
        <f t="shared" si="2"/>
        <v>42.3</v>
      </c>
      <c r="H24" s="10">
        <f t="shared" si="3"/>
        <v>62.68</v>
      </c>
      <c r="I24" s="9"/>
    </row>
    <row r="25" s="2" customFormat="1" ht="20" customHeight="1" spans="1:9">
      <c r="A25" s="9">
        <v>23</v>
      </c>
      <c r="B25" s="9" t="str">
        <f>"202403500123"</f>
        <v>202403500123</v>
      </c>
      <c r="C25" s="9" t="str">
        <f t="shared" si="0"/>
        <v>202402001</v>
      </c>
      <c r="D25" s="9" t="s">
        <v>51</v>
      </c>
      <c r="E25" s="10">
        <f t="shared" si="1"/>
        <v>40.32</v>
      </c>
      <c r="F25" s="9" t="s">
        <v>52</v>
      </c>
      <c r="G25" s="10">
        <f t="shared" si="2"/>
        <v>33.9</v>
      </c>
      <c r="H25" s="10">
        <f t="shared" si="3"/>
        <v>49.48</v>
      </c>
      <c r="I25" s="9"/>
    </row>
    <row r="26" s="2" customFormat="1" ht="20" customHeight="1" spans="1:9">
      <c r="A26" s="9">
        <v>24</v>
      </c>
      <c r="B26" s="9" t="str">
        <f>"202403500124"</f>
        <v>202403500124</v>
      </c>
      <c r="C26" s="9" t="str">
        <f t="shared" si="0"/>
        <v>202402001</v>
      </c>
      <c r="D26" s="9" t="s">
        <v>53</v>
      </c>
      <c r="E26" s="10">
        <f t="shared" si="1"/>
        <v>48.68</v>
      </c>
      <c r="F26" s="9" t="s">
        <v>54</v>
      </c>
      <c r="G26" s="10">
        <f t="shared" si="2"/>
        <v>42.9</v>
      </c>
      <c r="H26" s="10">
        <f t="shared" si="3"/>
        <v>61.0533333333333</v>
      </c>
      <c r="I26" s="9"/>
    </row>
    <row r="27" s="2" customFormat="1" ht="20" customHeight="1" spans="1:9">
      <c r="A27" s="9">
        <v>25</v>
      </c>
      <c r="B27" s="9" t="str">
        <f>"202403500125"</f>
        <v>202403500125</v>
      </c>
      <c r="C27" s="9" t="str">
        <f t="shared" si="0"/>
        <v>202402001</v>
      </c>
      <c r="D27" s="9" t="s">
        <v>55</v>
      </c>
      <c r="E27" s="10">
        <f t="shared" si="1"/>
        <v>43.68</v>
      </c>
      <c r="F27" s="9" t="s">
        <v>56</v>
      </c>
      <c r="G27" s="10">
        <f t="shared" si="2"/>
        <v>34.2</v>
      </c>
      <c r="H27" s="10">
        <f t="shared" si="3"/>
        <v>51.92</v>
      </c>
      <c r="I27" s="9"/>
    </row>
    <row r="28" s="2" customFormat="1" ht="20" customHeight="1" spans="1:9">
      <c r="A28" s="9">
        <v>26</v>
      </c>
      <c r="B28" s="9" t="str">
        <f>"202403500126"</f>
        <v>202403500126</v>
      </c>
      <c r="C28" s="9" t="str">
        <f t="shared" si="0"/>
        <v>202402001</v>
      </c>
      <c r="D28" s="9" t="s">
        <v>57</v>
      </c>
      <c r="E28" s="10">
        <f t="shared" si="1"/>
        <v>47.4</v>
      </c>
      <c r="F28" s="9" t="s">
        <v>58</v>
      </c>
      <c r="G28" s="10">
        <f t="shared" si="2"/>
        <v>52.8</v>
      </c>
      <c r="H28" s="10">
        <f t="shared" si="3"/>
        <v>66.8</v>
      </c>
      <c r="I28" s="9"/>
    </row>
    <row r="29" s="2" customFormat="1" ht="20" customHeight="1" spans="1:9">
      <c r="A29" s="9">
        <v>27</v>
      </c>
      <c r="B29" s="9" t="str">
        <f>"202403500127"</f>
        <v>202403500127</v>
      </c>
      <c r="C29" s="9" t="str">
        <f t="shared" si="0"/>
        <v>202402001</v>
      </c>
      <c r="D29" s="9" t="s">
        <v>59</v>
      </c>
      <c r="E29" s="10">
        <f t="shared" si="1"/>
        <v>51.64</v>
      </c>
      <c r="F29" s="9" t="s">
        <v>60</v>
      </c>
      <c r="G29" s="10">
        <f t="shared" si="2"/>
        <v>51.6</v>
      </c>
      <c r="H29" s="10">
        <f t="shared" si="3"/>
        <v>68.8266666666667</v>
      </c>
      <c r="I29" s="9"/>
    </row>
    <row r="30" s="2" customFormat="1" ht="20" customHeight="1" spans="1:9">
      <c r="A30" s="9">
        <v>28</v>
      </c>
      <c r="B30" s="9" t="str">
        <f>"202403500128"</f>
        <v>202403500128</v>
      </c>
      <c r="C30" s="9" t="str">
        <f t="shared" si="0"/>
        <v>202402001</v>
      </c>
      <c r="D30" s="9" t="s">
        <v>61</v>
      </c>
      <c r="E30" s="10">
        <f t="shared" si="1"/>
        <v>46</v>
      </c>
      <c r="F30" s="9" t="s">
        <v>62</v>
      </c>
      <c r="G30" s="10">
        <f t="shared" si="2"/>
        <v>53.7</v>
      </c>
      <c r="H30" s="10">
        <f t="shared" si="3"/>
        <v>66.4666666666667</v>
      </c>
      <c r="I30" s="9"/>
    </row>
    <row r="31" s="2" customFormat="1" ht="20" customHeight="1" spans="1:9">
      <c r="A31" s="9">
        <v>29</v>
      </c>
      <c r="B31" s="9" t="str">
        <f>"202403500129"</f>
        <v>202403500129</v>
      </c>
      <c r="C31" s="9" t="str">
        <f t="shared" si="0"/>
        <v>202402001</v>
      </c>
      <c r="D31" s="9" t="s">
        <v>63</v>
      </c>
      <c r="E31" s="10">
        <f t="shared" si="1"/>
        <v>49.24</v>
      </c>
      <c r="F31" s="9" t="s">
        <v>64</v>
      </c>
      <c r="G31" s="10">
        <f t="shared" si="2"/>
        <v>54</v>
      </c>
      <c r="H31" s="10">
        <f t="shared" si="3"/>
        <v>68.8266666666667</v>
      </c>
      <c r="I31" s="9"/>
    </row>
    <row r="32" s="2" customFormat="1" ht="20" customHeight="1" spans="1:9">
      <c r="A32" s="9">
        <v>30</v>
      </c>
      <c r="B32" s="9" t="str">
        <f>"202403500130"</f>
        <v>202403500130</v>
      </c>
      <c r="C32" s="9" t="str">
        <f t="shared" si="0"/>
        <v>202402001</v>
      </c>
      <c r="D32" s="9" t="s">
        <v>65</v>
      </c>
      <c r="E32" s="10">
        <f t="shared" si="1"/>
        <v>47</v>
      </c>
      <c r="F32" s="9" t="s">
        <v>66</v>
      </c>
      <c r="G32" s="10">
        <f t="shared" si="2"/>
        <v>54.9</v>
      </c>
      <c r="H32" s="10">
        <f t="shared" si="3"/>
        <v>67.9333333333333</v>
      </c>
      <c r="I32" s="9"/>
    </row>
    <row r="33" s="2" customFormat="1" ht="20" customHeight="1" spans="1:9">
      <c r="A33" s="9">
        <v>31</v>
      </c>
      <c r="B33" s="9" t="str">
        <f>"202403500201"</f>
        <v>202403500201</v>
      </c>
      <c r="C33" s="9" t="str">
        <f t="shared" si="0"/>
        <v>202402001</v>
      </c>
      <c r="D33" s="9" t="s">
        <v>67</v>
      </c>
      <c r="E33" s="10">
        <f t="shared" si="1"/>
        <v>49.88</v>
      </c>
      <c r="F33" s="9" t="s">
        <v>68</v>
      </c>
      <c r="G33" s="10">
        <f t="shared" si="2"/>
        <v>51.3</v>
      </c>
      <c r="H33" s="10">
        <f t="shared" si="3"/>
        <v>67.4533333333333</v>
      </c>
      <c r="I33" s="9"/>
    </row>
    <row r="34" s="2" customFormat="1" ht="20" customHeight="1" spans="1:9">
      <c r="A34" s="9">
        <v>32</v>
      </c>
      <c r="B34" s="9" t="str">
        <f>"202403500202"</f>
        <v>202403500202</v>
      </c>
      <c r="C34" s="9" t="str">
        <f t="shared" si="0"/>
        <v>202402001</v>
      </c>
      <c r="D34" s="9" t="s">
        <v>59</v>
      </c>
      <c r="E34" s="10">
        <f t="shared" si="1"/>
        <v>51.64</v>
      </c>
      <c r="F34" s="9" t="s">
        <v>69</v>
      </c>
      <c r="G34" s="10">
        <f t="shared" si="2"/>
        <v>45.9</v>
      </c>
      <c r="H34" s="10">
        <f t="shared" si="3"/>
        <v>65.0266666666667</v>
      </c>
      <c r="I34" s="9"/>
    </row>
    <row r="35" s="2" customFormat="1" ht="20" customHeight="1" spans="1:9">
      <c r="A35" s="9">
        <v>33</v>
      </c>
      <c r="B35" s="9" t="str">
        <f>"202403500203"</f>
        <v>202403500203</v>
      </c>
      <c r="C35" s="9" t="str">
        <f t="shared" si="0"/>
        <v>202402001</v>
      </c>
      <c r="D35" s="9" t="s">
        <v>27</v>
      </c>
      <c r="E35" s="10">
        <f t="shared" si="1"/>
        <v>0</v>
      </c>
      <c r="F35" s="9" t="s">
        <v>27</v>
      </c>
      <c r="G35" s="10">
        <f t="shared" si="2"/>
        <v>0</v>
      </c>
      <c r="H35" s="10">
        <f t="shared" si="3"/>
        <v>0</v>
      </c>
      <c r="I35" s="9" t="s">
        <v>28</v>
      </c>
    </row>
    <row r="36" s="2" customFormat="1" ht="20" customHeight="1" spans="1:9">
      <c r="A36" s="9">
        <v>34</v>
      </c>
      <c r="B36" s="9" t="str">
        <f>"202403500204"</f>
        <v>202403500204</v>
      </c>
      <c r="C36" s="9" t="str">
        <f t="shared" si="0"/>
        <v>202402001</v>
      </c>
      <c r="D36" s="9" t="s">
        <v>70</v>
      </c>
      <c r="E36" s="10">
        <f t="shared" si="1"/>
        <v>48.12</v>
      </c>
      <c r="F36" s="9" t="s">
        <v>71</v>
      </c>
      <c r="G36" s="10">
        <f t="shared" si="2"/>
        <v>57.6</v>
      </c>
      <c r="H36" s="10">
        <f t="shared" si="3"/>
        <v>70.48</v>
      </c>
      <c r="I36" s="9"/>
    </row>
    <row r="37" s="2" customFormat="1" ht="20" customHeight="1" spans="1:9">
      <c r="A37" s="9">
        <v>35</v>
      </c>
      <c r="B37" s="9" t="str">
        <f>"202403500205"</f>
        <v>202403500205</v>
      </c>
      <c r="C37" s="9" t="str">
        <f t="shared" si="0"/>
        <v>202402001</v>
      </c>
      <c r="D37" s="9" t="s">
        <v>72</v>
      </c>
      <c r="E37" s="10">
        <f t="shared" si="1"/>
        <v>50.84</v>
      </c>
      <c r="F37" s="9" t="s">
        <v>21</v>
      </c>
      <c r="G37" s="10">
        <f t="shared" si="2"/>
        <v>54.3</v>
      </c>
      <c r="H37" s="10">
        <f t="shared" si="3"/>
        <v>70.0933333333333</v>
      </c>
      <c r="I37" s="9"/>
    </row>
    <row r="38" s="2" customFormat="1" ht="20" customHeight="1" spans="1:9">
      <c r="A38" s="9">
        <v>36</v>
      </c>
      <c r="B38" s="9" t="str">
        <f>"202403500206"</f>
        <v>202403500206</v>
      </c>
      <c r="C38" s="9" t="str">
        <f t="shared" si="0"/>
        <v>202402001</v>
      </c>
      <c r="D38" s="9" t="s">
        <v>73</v>
      </c>
      <c r="E38" s="10">
        <f t="shared" si="1"/>
        <v>45.64</v>
      </c>
      <c r="F38" s="9" t="s">
        <v>44</v>
      </c>
      <c r="G38" s="10">
        <f t="shared" si="2"/>
        <v>47.7</v>
      </c>
      <c r="H38" s="10">
        <f t="shared" si="3"/>
        <v>62.2266666666667</v>
      </c>
      <c r="I38" s="9"/>
    </row>
    <row r="39" s="2" customFormat="1" ht="20" customHeight="1" spans="1:9">
      <c r="A39" s="9">
        <v>37</v>
      </c>
      <c r="B39" s="9" t="str">
        <f>"202403500207"</f>
        <v>202403500207</v>
      </c>
      <c r="C39" s="9" t="str">
        <f t="shared" si="0"/>
        <v>202402001</v>
      </c>
      <c r="D39" s="9" t="s">
        <v>74</v>
      </c>
      <c r="E39" s="10">
        <f t="shared" si="1"/>
        <v>49.84</v>
      </c>
      <c r="F39" s="9" t="s">
        <v>40</v>
      </c>
      <c r="G39" s="10">
        <f t="shared" si="2"/>
        <v>65.1</v>
      </c>
      <c r="H39" s="10">
        <f t="shared" si="3"/>
        <v>76.6266666666667</v>
      </c>
      <c r="I39" s="9"/>
    </row>
    <row r="40" s="2" customFormat="1" ht="20" customHeight="1" spans="1:9">
      <c r="A40" s="9">
        <v>38</v>
      </c>
      <c r="B40" s="9" t="str">
        <f>"202403500208"</f>
        <v>202403500208</v>
      </c>
      <c r="C40" s="9" t="str">
        <f t="shared" si="0"/>
        <v>202402001</v>
      </c>
      <c r="D40" s="9" t="s">
        <v>75</v>
      </c>
      <c r="E40" s="10">
        <f t="shared" si="1"/>
        <v>44.08</v>
      </c>
      <c r="F40" s="9" t="s">
        <v>32</v>
      </c>
      <c r="G40" s="10">
        <f t="shared" si="2"/>
        <v>51.9</v>
      </c>
      <c r="H40" s="10">
        <f t="shared" si="3"/>
        <v>63.9866666666667</v>
      </c>
      <c r="I40" s="9"/>
    </row>
    <row r="41" s="2" customFormat="1" ht="20" customHeight="1" spans="1:9">
      <c r="A41" s="9">
        <v>39</v>
      </c>
      <c r="B41" s="9" t="str">
        <f>"202403500209"</f>
        <v>202403500209</v>
      </c>
      <c r="C41" s="9" t="str">
        <f t="shared" si="0"/>
        <v>202402001</v>
      </c>
      <c r="D41" s="9" t="s">
        <v>76</v>
      </c>
      <c r="E41" s="10">
        <f t="shared" si="1"/>
        <v>45</v>
      </c>
      <c r="F41" s="9" t="s">
        <v>64</v>
      </c>
      <c r="G41" s="10">
        <f t="shared" si="2"/>
        <v>54</v>
      </c>
      <c r="H41" s="10">
        <f t="shared" si="3"/>
        <v>66</v>
      </c>
      <c r="I41" s="9"/>
    </row>
    <row r="42" s="2" customFormat="1" ht="20" customHeight="1" spans="1:9">
      <c r="A42" s="9">
        <v>40</v>
      </c>
      <c r="B42" s="9" t="str">
        <f>"202403500210"</f>
        <v>202403500210</v>
      </c>
      <c r="C42" s="9" t="str">
        <f t="shared" si="0"/>
        <v>202402001</v>
      </c>
      <c r="D42" s="9" t="s">
        <v>27</v>
      </c>
      <c r="E42" s="10">
        <f t="shared" si="1"/>
        <v>0</v>
      </c>
      <c r="F42" s="9" t="s">
        <v>27</v>
      </c>
      <c r="G42" s="10">
        <f t="shared" si="2"/>
        <v>0</v>
      </c>
      <c r="H42" s="10">
        <f t="shared" si="3"/>
        <v>0</v>
      </c>
      <c r="I42" s="9" t="s">
        <v>28</v>
      </c>
    </row>
    <row r="43" s="2" customFormat="1" ht="20" customHeight="1" spans="1:9">
      <c r="A43" s="9">
        <v>41</v>
      </c>
      <c r="B43" s="9" t="str">
        <f>"202403500211"</f>
        <v>202403500211</v>
      </c>
      <c r="C43" s="9" t="str">
        <f t="shared" si="0"/>
        <v>202402001</v>
      </c>
      <c r="D43" s="9" t="s">
        <v>42</v>
      </c>
      <c r="E43" s="10">
        <f t="shared" si="1"/>
        <v>37.6</v>
      </c>
      <c r="F43" s="9" t="s">
        <v>77</v>
      </c>
      <c r="G43" s="10">
        <f t="shared" si="2"/>
        <v>44.4</v>
      </c>
      <c r="H43" s="10">
        <f t="shared" si="3"/>
        <v>54.6666666666667</v>
      </c>
      <c r="I43" s="9"/>
    </row>
    <row r="44" s="2" customFormat="1" ht="20" customHeight="1" spans="1:9">
      <c r="A44" s="9">
        <v>42</v>
      </c>
      <c r="B44" s="9" t="str">
        <f>"202403500212"</f>
        <v>202403500212</v>
      </c>
      <c r="C44" s="9" t="str">
        <f t="shared" si="0"/>
        <v>202402001</v>
      </c>
      <c r="D44" s="9" t="s">
        <v>27</v>
      </c>
      <c r="E44" s="10">
        <f t="shared" si="1"/>
        <v>0</v>
      </c>
      <c r="F44" s="9" t="s">
        <v>27</v>
      </c>
      <c r="G44" s="10">
        <f t="shared" si="2"/>
        <v>0</v>
      </c>
      <c r="H44" s="10">
        <f t="shared" si="3"/>
        <v>0</v>
      </c>
      <c r="I44" s="9" t="s">
        <v>28</v>
      </c>
    </row>
    <row r="45" s="2" customFormat="1" ht="20" customHeight="1" spans="1:9">
      <c r="A45" s="9">
        <v>43</v>
      </c>
      <c r="B45" s="9" t="str">
        <f>"202403500213"</f>
        <v>202403500213</v>
      </c>
      <c r="C45" s="9" t="str">
        <f t="shared" si="0"/>
        <v>202402001</v>
      </c>
      <c r="D45" s="9" t="s">
        <v>78</v>
      </c>
      <c r="E45" s="10">
        <f t="shared" si="1"/>
        <v>48.72</v>
      </c>
      <c r="F45" s="9" t="s">
        <v>79</v>
      </c>
      <c r="G45" s="10">
        <f t="shared" si="2"/>
        <v>62.7</v>
      </c>
      <c r="H45" s="10">
        <f t="shared" si="3"/>
        <v>74.28</v>
      </c>
      <c r="I45" s="9"/>
    </row>
    <row r="46" s="2" customFormat="1" ht="20" customHeight="1" spans="1:9">
      <c r="A46" s="9">
        <v>44</v>
      </c>
      <c r="B46" s="9" t="str">
        <f>"202403500214"</f>
        <v>202403500214</v>
      </c>
      <c r="C46" s="9" t="str">
        <f t="shared" si="0"/>
        <v>202402001</v>
      </c>
      <c r="D46" s="9" t="s">
        <v>80</v>
      </c>
      <c r="E46" s="10">
        <f t="shared" si="1"/>
        <v>47.44</v>
      </c>
      <c r="F46" s="9" t="s">
        <v>30</v>
      </c>
      <c r="G46" s="10">
        <f t="shared" si="2"/>
        <v>52.2</v>
      </c>
      <c r="H46" s="10">
        <f t="shared" si="3"/>
        <v>66.4266666666667</v>
      </c>
      <c r="I46" s="9"/>
    </row>
    <row r="47" s="2" customFormat="1" ht="20" customHeight="1" spans="1:9">
      <c r="A47" s="9">
        <v>45</v>
      </c>
      <c r="B47" s="9" t="str">
        <f>"202403500215"</f>
        <v>202403500215</v>
      </c>
      <c r="C47" s="9" t="str">
        <f t="shared" si="0"/>
        <v>202402001</v>
      </c>
      <c r="D47" s="9" t="s">
        <v>81</v>
      </c>
      <c r="E47" s="10">
        <f t="shared" si="1"/>
        <v>48.56</v>
      </c>
      <c r="F47" s="9" t="s">
        <v>82</v>
      </c>
      <c r="G47" s="10">
        <f t="shared" si="2"/>
        <v>48.6</v>
      </c>
      <c r="H47" s="10">
        <f t="shared" si="3"/>
        <v>64.7733333333333</v>
      </c>
      <c r="I47" s="9"/>
    </row>
    <row r="48" s="2" customFormat="1" ht="20" customHeight="1" spans="1:9">
      <c r="A48" s="9">
        <v>46</v>
      </c>
      <c r="B48" s="9" t="str">
        <f>"202403500216"</f>
        <v>202403500216</v>
      </c>
      <c r="C48" s="9" t="str">
        <f t="shared" si="0"/>
        <v>202402001</v>
      </c>
      <c r="D48" s="9" t="s">
        <v>83</v>
      </c>
      <c r="E48" s="10">
        <f t="shared" si="1"/>
        <v>48.4</v>
      </c>
      <c r="F48" s="9" t="s">
        <v>84</v>
      </c>
      <c r="G48" s="10">
        <f t="shared" si="2"/>
        <v>63.3</v>
      </c>
      <c r="H48" s="10">
        <f t="shared" si="3"/>
        <v>74.4666666666667</v>
      </c>
      <c r="I48" s="9"/>
    </row>
    <row r="49" s="2" customFormat="1" ht="20" customHeight="1" spans="1:9">
      <c r="A49" s="9">
        <v>47</v>
      </c>
      <c r="B49" s="9" t="str">
        <f>"202403500217"</f>
        <v>202403500217</v>
      </c>
      <c r="C49" s="9" t="str">
        <f t="shared" si="0"/>
        <v>202402001</v>
      </c>
      <c r="D49" s="9" t="s">
        <v>85</v>
      </c>
      <c r="E49" s="10">
        <f t="shared" si="1"/>
        <v>48.04</v>
      </c>
      <c r="F49" s="9" t="s">
        <v>86</v>
      </c>
      <c r="G49" s="10">
        <f t="shared" si="2"/>
        <v>43.5</v>
      </c>
      <c r="H49" s="10">
        <f t="shared" si="3"/>
        <v>61.0266666666667</v>
      </c>
      <c r="I49" s="9"/>
    </row>
    <row r="50" s="2" customFormat="1" ht="20" customHeight="1" spans="1:9">
      <c r="A50" s="9">
        <v>48</v>
      </c>
      <c r="B50" s="9" t="str">
        <f>"202403500218"</f>
        <v>202403500218</v>
      </c>
      <c r="C50" s="9" t="str">
        <f t="shared" si="0"/>
        <v>202402001</v>
      </c>
      <c r="D50" s="9" t="s">
        <v>87</v>
      </c>
      <c r="E50" s="10">
        <f t="shared" si="1"/>
        <v>45.24</v>
      </c>
      <c r="F50" s="9" t="s">
        <v>88</v>
      </c>
      <c r="G50" s="10">
        <f t="shared" si="2"/>
        <v>45.3</v>
      </c>
      <c r="H50" s="10">
        <f t="shared" si="3"/>
        <v>60.36</v>
      </c>
      <c r="I50" s="9"/>
    </row>
    <row r="51" s="2" customFormat="1" ht="20" customHeight="1" spans="1:9">
      <c r="A51" s="9">
        <v>49</v>
      </c>
      <c r="B51" s="9" t="str">
        <f>"202403500219"</f>
        <v>202403500219</v>
      </c>
      <c r="C51" s="9" t="str">
        <f t="shared" si="0"/>
        <v>202402001</v>
      </c>
      <c r="D51" s="9" t="s">
        <v>89</v>
      </c>
      <c r="E51" s="10">
        <f t="shared" si="1"/>
        <v>52.64</v>
      </c>
      <c r="F51" s="9" t="s">
        <v>90</v>
      </c>
      <c r="G51" s="10">
        <f t="shared" si="2"/>
        <v>45</v>
      </c>
      <c r="H51" s="10">
        <f t="shared" si="3"/>
        <v>65.0933333333333</v>
      </c>
      <c r="I51" s="9"/>
    </row>
    <row r="52" s="2" customFormat="1" ht="20" customHeight="1" spans="1:9">
      <c r="A52" s="9">
        <v>50</v>
      </c>
      <c r="B52" s="9" t="str">
        <f>"202403500220"</f>
        <v>202403500220</v>
      </c>
      <c r="C52" s="9" t="str">
        <f t="shared" si="0"/>
        <v>202402001</v>
      </c>
      <c r="D52" s="9" t="s">
        <v>10</v>
      </c>
      <c r="E52" s="10">
        <f t="shared" si="1"/>
        <v>45.36</v>
      </c>
      <c r="F52" s="9" t="s">
        <v>91</v>
      </c>
      <c r="G52" s="10">
        <f t="shared" si="2"/>
        <v>51</v>
      </c>
      <c r="H52" s="10">
        <f t="shared" si="3"/>
        <v>64.24</v>
      </c>
      <c r="I52" s="9"/>
    </row>
    <row r="53" s="2" customFormat="1" ht="20" customHeight="1" spans="1:9">
      <c r="A53" s="9">
        <v>51</v>
      </c>
      <c r="B53" s="9" t="str">
        <f>"202403500221"</f>
        <v>202403500221</v>
      </c>
      <c r="C53" s="9" t="str">
        <f t="shared" si="0"/>
        <v>202402001</v>
      </c>
      <c r="D53" s="9" t="s">
        <v>92</v>
      </c>
      <c r="E53" s="10">
        <f t="shared" si="1"/>
        <v>43.72</v>
      </c>
      <c r="F53" s="9" t="s">
        <v>93</v>
      </c>
      <c r="G53" s="10">
        <f t="shared" si="2"/>
        <v>46.5</v>
      </c>
      <c r="H53" s="10">
        <f t="shared" si="3"/>
        <v>60.1466666666667</v>
      </c>
      <c r="I53" s="9"/>
    </row>
    <row r="54" s="2" customFormat="1" ht="20" customHeight="1" spans="1:9">
      <c r="A54" s="9">
        <v>52</v>
      </c>
      <c r="B54" s="9" t="str">
        <f>"202403500222"</f>
        <v>202403500222</v>
      </c>
      <c r="C54" s="9" t="str">
        <f t="shared" si="0"/>
        <v>202402001</v>
      </c>
      <c r="D54" s="9" t="s">
        <v>75</v>
      </c>
      <c r="E54" s="10">
        <f t="shared" si="1"/>
        <v>44.08</v>
      </c>
      <c r="F54" s="9" t="s">
        <v>44</v>
      </c>
      <c r="G54" s="10">
        <f t="shared" si="2"/>
        <v>47.7</v>
      </c>
      <c r="H54" s="10">
        <f t="shared" si="3"/>
        <v>61.1866666666667</v>
      </c>
      <c r="I54" s="9"/>
    </row>
    <row r="55" s="2" customFormat="1" ht="20" customHeight="1" spans="1:9">
      <c r="A55" s="9">
        <v>53</v>
      </c>
      <c r="B55" s="9" t="str">
        <f>"202403500223"</f>
        <v>202403500223</v>
      </c>
      <c r="C55" s="9" t="str">
        <f t="shared" si="0"/>
        <v>202402001</v>
      </c>
      <c r="D55" s="9" t="s">
        <v>94</v>
      </c>
      <c r="E55" s="10">
        <f t="shared" si="1"/>
        <v>54</v>
      </c>
      <c r="F55" s="9" t="s">
        <v>60</v>
      </c>
      <c r="G55" s="10">
        <f t="shared" si="2"/>
        <v>51.6</v>
      </c>
      <c r="H55" s="10">
        <f t="shared" si="3"/>
        <v>70.4</v>
      </c>
      <c r="I55" s="9"/>
    </row>
    <row r="56" s="2" customFormat="1" ht="20" customHeight="1" spans="1:9">
      <c r="A56" s="9">
        <v>54</v>
      </c>
      <c r="B56" s="9" t="str">
        <f>"202403500224"</f>
        <v>202403500224</v>
      </c>
      <c r="C56" s="9" t="str">
        <f t="shared" si="0"/>
        <v>202402001</v>
      </c>
      <c r="D56" s="9" t="s">
        <v>25</v>
      </c>
      <c r="E56" s="10">
        <f t="shared" si="1"/>
        <v>50.28</v>
      </c>
      <c r="F56" s="9" t="s">
        <v>95</v>
      </c>
      <c r="G56" s="10">
        <f t="shared" si="2"/>
        <v>65.4</v>
      </c>
      <c r="H56" s="10">
        <f t="shared" si="3"/>
        <v>77.12</v>
      </c>
      <c r="I56" s="9"/>
    </row>
    <row r="57" s="2" customFormat="1" ht="20" customHeight="1" spans="1:9">
      <c r="A57" s="9">
        <v>55</v>
      </c>
      <c r="B57" s="9" t="str">
        <f>"202403500225"</f>
        <v>202403500225</v>
      </c>
      <c r="C57" s="9" t="str">
        <f t="shared" si="0"/>
        <v>202402001</v>
      </c>
      <c r="D57" s="9" t="s">
        <v>61</v>
      </c>
      <c r="E57" s="10">
        <f t="shared" si="1"/>
        <v>46</v>
      </c>
      <c r="F57" s="9" t="s">
        <v>96</v>
      </c>
      <c r="G57" s="10">
        <f t="shared" si="2"/>
        <v>62.4</v>
      </c>
      <c r="H57" s="10">
        <f t="shared" si="3"/>
        <v>72.2666666666667</v>
      </c>
      <c r="I57" s="9"/>
    </row>
    <row r="58" s="2" customFormat="1" ht="20" customHeight="1" spans="1:9">
      <c r="A58" s="9">
        <v>56</v>
      </c>
      <c r="B58" s="9" t="str">
        <f>"202403500226"</f>
        <v>202403500226</v>
      </c>
      <c r="C58" s="9" t="str">
        <f t="shared" si="0"/>
        <v>202402001</v>
      </c>
      <c r="D58" s="9" t="s">
        <v>97</v>
      </c>
      <c r="E58" s="10">
        <f t="shared" si="1"/>
        <v>46.08</v>
      </c>
      <c r="F58" s="9" t="s">
        <v>69</v>
      </c>
      <c r="G58" s="10">
        <f t="shared" si="2"/>
        <v>45.9</v>
      </c>
      <c r="H58" s="10">
        <f t="shared" si="3"/>
        <v>61.32</v>
      </c>
      <c r="I58" s="9"/>
    </row>
    <row r="59" s="2" customFormat="1" ht="20" customHeight="1" spans="1:9">
      <c r="A59" s="9">
        <v>57</v>
      </c>
      <c r="B59" s="9" t="str">
        <f>"202403500227"</f>
        <v>202403500227</v>
      </c>
      <c r="C59" s="9" t="str">
        <f t="shared" si="0"/>
        <v>202402001</v>
      </c>
      <c r="D59" s="9" t="s">
        <v>98</v>
      </c>
      <c r="E59" s="10">
        <f t="shared" si="1"/>
        <v>49.28</v>
      </c>
      <c r="F59" s="9" t="s">
        <v>99</v>
      </c>
      <c r="G59" s="10">
        <f t="shared" si="2"/>
        <v>48</v>
      </c>
      <c r="H59" s="10">
        <f t="shared" si="3"/>
        <v>64.8533333333333</v>
      </c>
      <c r="I59" s="9"/>
    </row>
    <row r="60" s="2" customFormat="1" ht="20" customHeight="1" spans="1:9">
      <c r="A60" s="9">
        <v>58</v>
      </c>
      <c r="B60" s="9" t="str">
        <f>"202403500228"</f>
        <v>202403500228</v>
      </c>
      <c r="C60" s="9" t="str">
        <f t="shared" si="0"/>
        <v>202402001</v>
      </c>
      <c r="D60" s="9" t="s">
        <v>65</v>
      </c>
      <c r="E60" s="10">
        <f t="shared" si="1"/>
        <v>47</v>
      </c>
      <c r="F60" s="9" t="s">
        <v>100</v>
      </c>
      <c r="G60" s="10">
        <f t="shared" si="2"/>
        <v>49.8</v>
      </c>
      <c r="H60" s="10">
        <f t="shared" si="3"/>
        <v>64.5333333333333</v>
      </c>
      <c r="I60" s="9"/>
    </row>
    <row r="61" s="2" customFormat="1" ht="20" customHeight="1" spans="1:9">
      <c r="A61" s="9">
        <v>59</v>
      </c>
      <c r="B61" s="9" t="str">
        <f>"202403500229"</f>
        <v>202403500229</v>
      </c>
      <c r="C61" s="9" t="str">
        <f t="shared" si="0"/>
        <v>202402001</v>
      </c>
      <c r="D61" s="9" t="s">
        <v>101</v>
      </c>
      <c r="E61" s="10">
        <f t="shared" si="1"/>
        <v>40.4</v>
      </c>
      <c r="F61" s="9" t="s">
        <v>42</v>
      </c>
      <c r="G61" s="10">
        <f t="shared" si="2"/>
        <v>56.4</v>
      </c>
      <c r="H61" s="10">
        <f t="shared" si="3"/>
        <v>64.5333333333333</v>
      </c>
      <c r="I61" s="9"/>
    </row>
    <row r="62" s="2" customFormat="1" ht="20" customHeight="1" spans="1:9">
      <c r="A62" s="9">
        <v>60</v>
      </c>
      <c r="B62" s="9" t="str">
        <f>"202403500230"</f>
        <v>202403500230</v>
      </c>
      <c r="C62" s="9" t="str">
        <f t="shared" si="0"/>
        <v>202402001</v>
      </c>
      <c r="D62" s="9" t="s">
        <v>102</v>
      </c>
      <c r="E62" s="10">
        <f t="shared" si="1"/>
        <v>44.52</v>
      </c>
      <c r="F62" s="9" t="s">
        <v>103</v>
      </c>
      <c r="G62" s="10">
        <f t="shared" si="2"/>
        <v>55.5</v>
      </c>
      <c r="H62" s="10">
        <f t="shared" si="3"/>
        <v>66.68</v>
      </c>
      <c r="I62" s="9"/>
    </row>
    <row r="63" s="2" customFormat="1" ht="20" customHeight="1" spans="1:9">
      <c r="A63" s="9">
        <v>61</v>
      </c>
      <c r="B63" s="9" t="str">
        <f>"202403500301"</f>
        <v>202403500301</v>
      </c>
      <c r="C63" s="9" t="str">
        <f t="shared" si="0"/>
        <v>202402001</v>
      </c>
      <c r="D63" s="9" t="s">
        <v>27</v>
      </c>
      <c r="E63" s="10">
        <f t="shared" si="1"/>
        <v>0</v>
      </c>
      <c r="F63" s="9" t="s">
        <v>27</v>
      </c>
      <c r="G63" s="10">
        <f t="shared" si="2"/>
        <v>0</v>
      </c>
      <c r="H63" s="10">
        <f t="shared" si="3"/>
        <v>0</v>
      </c>
      <c r="I63" s="9" t="s">
        <v>28</v>
      </c>
    </row>
    <row r="64" s="2" customFormat="1" ht="20" customHeight="1" spans="1:9">
      <c r="A64" s="9">
        <v>62</v>
      </c>
      <c r="B64" s="9" t="str">
        <f>"202403500302"</f>
        <v>202403500302</v>
      </c>
      <c r="C64" s="9" t="str">
        <f t="shared" si="0"/>
        <v>202402001</v>
      </c>
      <c r="D64" s="9" t="s">
        <v>104</v>
      </c>
      <c r="E64" s="10">
        <f t="shared" si="1"/>
        <v>50.92</v>
      </c>
      <c r="F64" s="9" t="s">
        <v>42</v>
      </c>
      <c r="G64" s="10">
        <f t="shared" si="2"/>
        <v>56.4</v>
      </c>
      <c r="H64" s="10">
        <f t="shared" si="3"/>
        <v>71.5466666666667</v>
      </c>
      <c r="I64" s="9"/>
    </row>
    <row r="65" s="2" customFormat="1" ht="20" customHeight="1" spans="1:9">
      <c r="A65" s="9">
        <v>63</v>
      </c>
      <c r="B65" s="9" t="str">
        <f>"202403500303"</f>
        <v>202403500303</v>
      </c>
      <c r="C65" s="9" t="str">
        <f t="shared" si="0"/>
        <v>202402001</v>
      </c>
      <c r="D65" s="9" t="s">
        <v>105</v>
      </c>
      <c r="E65" s="10">
        <f t="shared" si="1"/>
        <v>48.64</v>
      </c>
      <c r="F65" s="9" t="s">
        <v>24</v>
      </c>
      <c r="G65" s="10">
        <f t="shared" si="2"/>
        <v>53.4</v>
      </c>
      <c r="H65" s="10">
        <f t="shared" si="3"/>
        <v>68.0266666666667</v>
      </c>
      <c r="I65" s="9"/>
    </row>
    <row r="66" s="2" customFormat="1" ht="20" customHeight="1" spans="1:9">
      <c r="A66" s="9">
        <v>64</v>
      </c>
      <c r="B66" s="9" t="str">
        <f>"202403500304"</f>
        <v>202403500304</v>
      </c>
      <c r="C66" s="9" t="str">
        <f t="shared" si="0"/>
        <v>202402001</v>
      </c>
      <c r="D66" s="9" t="s">
        <v>106</v>
      </c>
      <c r="E66" s="10">
        <f t="shared" si="1"/>
        <v>48.16</v>
      </c>
      <c r="F66" s="9" t="s">
        <v>88</v>
      </c>
      <c r="G66" s="10">
        <f t="shared" si="2"/>
        <v>45.3</v>
      </c>
      <c r="H66" s="10">
        <f t="shared" si="3"/>
        <v>62.3066666666667</v>
      </c>
      <c r="I66" s="9"/>
    </row>
    <row r="67" s="2" customFormat="1" ht="20" customHeight="1" spans="1:9">
      <c r="A67" s="9">
        <v>65</v>
      </c>
      <c r="B67" s="9" t="str">
        <f>"202403500305"</f>
        <v>202403500305</v>
      </c>
      <c r="C67" s="9" t="str">
        <f t="shared" ref="C67:C73" si="4">"202402001"</f>
        <v>202402001</v>
      </c>
      <c r="D67" s="9" t="s">
        <v>107</v>
      </c>
      <c r="E67" s="10">
        <f t="shared" ref="E67:E73" si="5">D67*0.4</f>
        <v>48.08</v>
      </c>
      <c r="F67" s="9" t="s">
        <v>108</v>
      </c>
      <c r="G67" s="10">
        <f t="shared" ref="G67:G73" si="6">F67*0.6</f>
        <v>54.6</v>
      </c>
      <c r="H67" s="10">
        <f t="shared" ref="H67:H73" si="7">(E67+G67)/1.5</f>
        <v>68.4533333333333</v>
      </c>
      <c r="I67" s="9"/>
    </row>
    <row r="68" s="2" customFormat="1" ht="20" customHeight="1" spans="1:9">
      <c r="A68" s="9">
        <v>66</v>
      </c>
      <c r="B68" s="9" t="str">
        <f>"202403500306"</f>
        <v>202403500306</v>
      </c>
      <c r="C68" s="9" t="str">
        <f t="shared" si="4"/>
        <v>202402001</v>
      </c>
      <c r="D68" s="9" t="s">
        <v>27</v>
      </c>
      <c r="E68" s="10">
        <f t="shared" si="5"/>
        <v>0</v>
      </c>
      <c r="F68" s="9" t="s">
        <v>27</v>
      </c>
      <c r="G68" s="10">
        <f t="shared" si="6"/>
        <v>0</v>
      </c>
      <c r="H68" s="10">
        <f t="shared" si="7"/>
        <v>0</v>
      </c>
      <c r="I68" s="9" t="s">
        <v>28</v>
      </c>
    </row>
    <row r="69" s="2" customFormat="1" ht="20" customHeight="1" spans="1:9">
      <c r="A69" s="9">
        <v>67</v>
      </c>
      <c r="B69" s="9" t="str">
        <f>"202403500307"</f>
        <v>202403500307</v>
      </c>
      <c r="C69" s="9" t="str">
        <f t="shared" si="4"/>
        <v>202402001</v>
      </c>
      <c r="D69" s="9" t="s">
        <v>109</v>
      </c>
      <c r="E69" s="10">
        <f t="shared" si="5"/>
        <v>47.36</v>
      </c>
      <c r="F69" s="9" t="s">
        <v>13</v>
      </c>
      <c r="G69" s="10">
        <f t="shared" si="6"/>
        <v>50.7</v>
      </c>
      <c r="H69" s="10">
        <f t="shared" si="7"/>
        <v>65.3733333333333</v>
      </c>
      <c r="I69" s="9"/>
    </row>
    <row r="70" s="2" customFormat="1" ht="20" customHeight="1" spans="1:9">
      <c r="A70" s="9">
        <v>68</v>
      </c>
      <c r="B70" s="9" t="str">
        <f>"202403500308"</f>
        <v>202403500308</v>
      </c>
      <c r="C70" s="9" t="str">
        <f t="shared" si="4"/>
        <v>202402001</v>
      </c>
      <c r="D70" s="9" t="s">
        <v>110</v>
      </c>
      <c r="E70" s="10">
        <f t="shared" si="5"/>
        <v>38.2</v>
      </c>
      <c r="F70" s="9" t="s">
        <v>26</v>
      </c>
      <c r="G70" s="10">
        <f t="shared" si="6"/>
        <v>48.9</v>
      </c>
      <c r="H70" s="10">
        <f t="shared" si="7"/>
        <v>58.0666666666667</v>
      </c>
      <c r="I70" s="9"/>
    </row>
    <row r="71" s="2" customFormat="1" ht="20" customHeight="1" spans="1:9">
      <c r="A71" s="9">
        <v>69</v>
      </c>
      <c r="B71" s="9" t="str">
        <f>"202403500309"</f>
        <v>202403500309</v>
      </c>
      <c r="C71" s="9" t="str">
        <f t="shared" si="4"/>
        <v>202402001</v>
      </c>
      <c r="D71" s="9" t="s">
        <v>111</v>
      </c>
      <c r="E71" s="10">
        <f t="shared" si="5"/>
        <v>50.16</v>
      </c>
      <c r="F71" s="9" t="s">
        <v>99</v>
      </c>
      <c r="G71" s="10">
        <f t="shared" si="6"/>
        <v>48</v>
      </c>
      <c r="H71" s="10">
        <f t="shared" si="7"/>
        <v>65.44</v>
      </c>
      <c r="I71" s="9"/>
    </row>
    <row r="72" s="2" customFormat="1" ht="20" customHeight="1" spans="1:9">
      <c r="A72" s="9">
        <v>70</v>
      </c>
      <c r="B72" s="9" t="str">
        <f>"202403500310"</f>
        <v>202403500310</v>
      </c>
      <c r="C72" s="9" t="str">
        <f t="shared" si="4"/>
        <v>202402001</v>
      </c>
      <c r="D72" s="9" t="s">
        <v>112</v>
      </c>
      <c r="E72" s="10">
        <f t="shared" si="5"/>
        <v>45.48</v>
      </c>
      <c r="F72" s="9" t="s">
        <v>71</v>
      </c>
      <c r="G72" s="10">
        <f t="shared" si="6"/>
        <v>57.6</v>
      </c>
      <c r="H72" s="10">
        <f t="shared" si="7"/>
        <v>68.72</v>
      </c>
      <c r="I72" s="9"/>
    </row>
    <row r="73" s="2" customFormat="1" ht="20" customHeight="1" spans="1:9">
      <c r="A73" s="9">
        <v>71</v>
      </c>
      <c r="B73" s="9" t="str">
        <f>"202403500311"</f>
        <v>202403500311</v>
      </c>
      <c r="C73" s="9" t="str">
        <f t="shared" si="4"/>
        <v>202402001</v>
      </c>
      <c r="D73" s="9" t="s">
        <v>113</v>
      </c>
      <c r="E73" s="10">
        <f t="shared" si="5"/>
        <v>53.2</v>
      </c>
      <c r="F73" s="9" t="s">
        <v>114</v>
      </c>
      <c r="G73" s="10">
        <f t="shared" si="6"/>
        <v>42.6</v>
      </c>
      <c r="H73" s="10">
        <f t="shared" si="7"/>
        <v>63.8666666666667</v>
      </c>
      <c r="I73" s="9"/>
    </row>
  </sheetData>
  <mergeCells count="1">
    <mergeCell ref="A1:I1"/>
  </mergeCells>
  <conditionalFormatting sqref="B2:B73 C74:C65535">
    <cfRule type="expression" dxfId="0" priority="1">
      <formula>AND(SUMPRODUCT(IFERROR(1*(($B$2:$B$73&amp;"x")=(B2&amp;"x")),0))+SUMPRODUCT(IFERROR(1*(($C$74:$C$65535&amp;"x")=(B2&amp;"x")),0))&gt;1,NOT(ISBLANK(B2)))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      </cp:lastModifiedBy>
  <dcterms:created xsi:type="dcterms:W3CDTF">2024-07-31T02:04:49Z</dcterms:created>
  <dcterms:modified xsi:type="dcterms:W3CDTF">2024-07-31T02:18:02Z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7EB9C90253384C3981760CF956F51828_11</vt:lpwstr>
  </property>
  <property fmtid="{D5CDD505-2E9C-101B-9397-08002B2CF9AE}" pid="3" name="KSOProductBuildVer">
    <vt:lpwstr>2052-12.1.0.16929</vt:lpwstr>
  </property>
</Properties>
</file>