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表" sheetId="2" r:id="rId1"/>
  </sheets>
  <definedNames>
    <definedName name="_xlnm._FilterDatabase" localSheetId="0" hidden="1">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<sst xmlns="http://schemas.openxmlformats.org/spreadsheetml/2006/main" count="495" uniqueCount="46">
  <si>
    <t>涡阳县2024年城区遴选教师资格复审人员名单</t>
  </si>
  <si>
    <t>序号</t>
  </si>
  <si>
    <t>报考号</t>
  </si>
  <si>
    <t>岗位代码</t>
  </si>
  <si>
    <t>岗位名称</t>
  </si>
  <si>
    <t>姓名</t>
  </si>
  <si>
    <t>小学语文1</t>
  </si>
  <si>
    <t>小学语文2</t>
  </si>
  <si>
    <t>小学语文3</t>
  </si>
  <si>
    <t>小学语文4</t>
  </si>
  <si>
    <t>小学语文5</t>
  </si>
  <si>
    <t>小学语文6</t>
  </si>
  <si>
    <t>小学语文7</t>
  </si>
  <si>
    <t>小学语文8</t>
  </si>
  <si>
    <t>小学语文9</t>
  </si>
  <si>
    <t>小学语文10</t>
  </si>
  <si>
    <t>小学语文11</t>
  </si>
  <si>
    <t>小学语文12</t>
  </si>
  <si>
    <t>小学语文13</t>
  </si>
  <si>
    <t>小学语文14</t>
  </si>
  <si>
    <t>小学语文15</t>
  </si>
  <si>
    <t>小学数学1</t>
  </si>
  <si>
    <t>小学数学2</t>
  </si>
  <si>
    <t>小学数学3</t>
  </si>
  <si>
    <t>小学数学4</t>
  </si>
  <si>
    <t>小学数学5</t>
  </si>
  <si>
    <t>小学数学6</t>
  </si>
  <si>
    <t>小学数学7</t>
  </si>
  <si>
    <t>小学数学8</t>
  </si>
  <si>
    <t>小学数学9</t>
  </si>
  <si>
    <t>小学数学10</t>
  </si>
  <si>
    <t>小学数学11</t>
  </si>
  <si>
    <t>小学数学12</t>
  </si>
  <si>
    <t>小学数学13</t>
  </si>
  <si>
    <t>小学数学14</t>
  </si>
  <si>
    <t>小学数学15</t>
  </si>
  <si>
    <t>小学英语1</t>
  </si>
  <si>
    <t>小学英语2</t>
  </si>
  <si>
    <t>小学英语3</t>
  </si>
  <si>
    <t>小学英语4</t>
  </si>
  <si>
    <t>小学音乐1</t>
  </si>
  <si>
    <t>小学音乐2</t>
  </si>
  <si>
    <t>小学体育1</t>
  </si>
  <si>
    <t>小学体育2</t>
  </si>
  <si>
    <t>小学美术1</t>
  </si>
  <si>
    <t>小学美术2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</si>
</sst>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1"/>
  <sheetViews>
    <sheetView tabSelected="1" workbookViewId="0">
      <selection activeCell="J12" sqref="J12"/>
    </sheetView>
  </sheetViews>
  <sheetFormatPr defaultColWidth="9" defaultRowHeight="14.25" outlineLevelCol="4"/>
  <cols>
    <col min="1" max="1" width="7.125" style="2" customWidth="1"/>
    <col min="2" max="2" width="29.875" style="2" customWidth="1"/>
    <col min="3" max="3" width="12.875" style="2" customWidth="1"/>
    <col min="4" max="4" width="15.875" style="2" customWidth="1"/>
    <col min="5" max="5" width="14.25" style="2" customWidth="1"/>
    <col min="6" max="16384" width="9" style="2"/>
  </cols>
  <sheetData>
    <row r="1" ht="29.25" customHeight="1" spans="1:5">
      <c r="A1" s="3" t="s">
        <v>0</v>
      </c>
      <c r="B1" s="3"/>
      <c r="C1" s="3"/>
      <c r="D1" s="3"/>
      <c r="E1" s="3"/>
    </row>
    <row r="2" ht="18.75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15" customHeight="1" spans="1:5">
      <c r="A3" s="6">
        <v>1</v>
      </c>
      <c r="B3" s="5" t="str">
        <f>"683520240806104043130887"</f>
        <v>683520240806104043130887</v>
      </c>
      <c r="C3" s="5" t="str">
        <f t="shared" ref="C3:C18" si="0">"20240301"</f>
        <v>20240301</v>
      </c>
      <c r="D3" s="5" t="s">
        <v>6</v>
      </c>
      <c r="E3" s="5" t="str">
        <f>"赵静静"</f>
        <v>赵静静</v>
      </c>
    </row>
    <row r="4" s="1" customFormat="1" ht="15" customHeight="1" spans="1:5">
      <c r="A4" s="6">
        <v>2</v>
      </c>
      <c r="B4" s="5" t="str">
        <f>"683520240806113038131228"</f>
        <v>683520240806113038131228</v>
      </c>
      <c r="C4" s="5" t="str">
        <f t="shared" si="0"/>
        <v>20240301</v>
      </c>
      <c r="D4" s="5" t="s">
        <v>6</v>
      </c>
      <c r="E4" s="5" t="str">
        <f>"冯晴晴"</f>
        <v>冯晴晴</v>
      </c>
    </row>
    <row r="5" s="1" customFormat="1" ht="15" customHeight="1" spans="1:5">
      <c r="A5" s="6">
        <v>3</v>
      </c>
      <c r="B5" s="5" t="str">
        <f>"683520240807104132134762"</f>
        <v>683520240807104132134762</v>
      </c>
      <c r="C5" s="5" t="str">
        <f t="shared" si="0"/>
        <v>20240301</v>
      </c>
      <c r="D5" s="5" t="s">
        <v>6</v>
      </c>
      <c r="E5" s="5" t="str">
        <f>"郑琳"</f>
        <v>郑琳</v>
      </c>
    </row>
    <row r="6" s="1" customFormat="1" ht="15" customHeight="1" spans="1:5">
      <c r="A6" s="6">
        <v>4</v>
      </c>
      <c r="B6" s="5" t="str">
        <f>"683520240805115002127335"</f>
        <v>683520240805115002127335</v>
      </c>
      <c r="C6" s="5" t="str">
        <f t="shared" si="0"/>
        <v>20240301</v>
      </c>
      <c r="D6" s="5" t="s">
        <v>6</v>
      </c>
      <c r="E6" s="5" t="str">
        <f>"马智慧"</f>
        <v>马智慧</v>
      </c>
    </row>
    <row r="7" s="1" customFormat="1" ht="15" customHeight="1" spans="1:5">
      <c r="A7" s="6">
        <v>5</v>
      </c>
      <c r="B7" s="5" t="str">
        <f>"683520240807120650135057"</f>
        <v>683520240807120650135057</v>
      </c>
      <c r="C7" s="5" t="str">
        <f t="shared" si="0"/>
        <v>20240301</v>
      </c>
      <c r="D7" s="5" t="s">
        <v>6</v>
      </c>
      <c r="E7" s="5" t="str">
        <f>"王雅倩"</f>
        <v>王雅倩</v>
      </c>
    </row>
    <row r="8" s="1" customFormat="1" ht="15" customHeight="1" spans="1:5">
      <c r="A8" s="6">
        <v>6</v>
      </c>
      <c r="B8" s="5" t="str">
        <f>"683520240807122230135103"</f>
        <v>683520240807122230135103</v>
      </c>
      <c r="C8" s="5" t="str">
        <f t="shared" si="0"/>
        <v>20240301</v>
      </c>
      <c r="D8" s="5" t="s">
        <v>6</v>
      </c>
      <c r="E8" s="5" t="str">
        <f>"周婷婷"</f>
        <v>周婷婷</v>
      </c>
    </row>
    <row r="9" s="1" customFormat="1" ht="15" customHeight="1" spans="1:5">
      <c r="A9" s="6">
        <v>7</v>
      </c>
      <c r="B9" s="5" t="str">
        <f>"683520240807113954134984"</f>
        <v>683520240807113954134984</v>
      </c>
      <c r="C9" s="5" t="str">
        <f t="shared" si="0"/>
        <v>20240301</v>
      </c>
      <c r="D9" s="5" t="s">
        <v>6</v>
      </c>
      <c r="E9" s="5" t="str">
        <f>"翁婷婷"</f>
        <v>翁婷婷</v>
      </c>
    </row>
    <row r="10" s="1" customFormat="1" ht="15" customHeight="1" spans="1:5">
      <c r="A10" s="6">
        <v>8</v>
      </c>
      <c r="B10" s="5" t="str">
        <f>"683520240807095610134571"</f>
        <v>683520240807095610134571</v>
      </c>
      <c r="C10" s="5" t="str">
        <f t="shared" si="0"/>
        <v>20240301</v>
      </c>
      <c r="D10" s="5" t="s">
        <v>6</v>
      </c>
      <c r="E10" s="5" t="str">
        <f>"戴秀芳"</f>
        <v>戴秀芳</v>
      </c>
    </row>
    <row r="11" s="1" customFormat="1" ht="15" customHeight="1" spans="1:5">
      <c r="A11" s="6">
        <v>9</v>
      </c>
      <c r="B11" s="5" t="str">
        <f>"683520240807111553134894"</f>
        <v>683520240807111553134894</v>
      </c>
      <c r="C11" s="5" t="str">
        <f t="shared" si="0"/>
        <v>20240301</v>
      </c>
      <c r="D11" s="5" t="s">
        <v>6</v>
      </c>
      <c r="E11" s="5" t="str">
        <f>"张姮"</f>
        <v>张姮</v>
      </c>
    </row>
    <row r="12" s="1" customFormat="1" ht="15" customHeight="1" spans="1:5">
      <c r="A12" s="6">
        <v>10</v>
      </c>
      <c r="B12" s="5" t="str">
        <f>"683520240807142552135495"</f>
        <v>683520240807142552135495</v>
      </c>
      <c r="C12" s="5" t="str">
        <f t="shared" si="0"/>
        <v>20240301</v>
      </c>
      <c r="D12" s="5" t="s">
        <v>6</v>
      </c>
      <c r="E12" s="5" t="str">
        <f>"周文妍"</f>
        <v>周文妍</v>
      </c>
    </row>
    <row r="13" s="1" customFormat="1" ht="15" customHeight="1" spans="1:5">
      <c r="A13" s="6">
        <v>11</v>
      </c>
      <c r="B13" s="5" t="str">
        <f>"683520240807111656134896"</f>
        <v>683520240807111656134896</v>
      </c>
      <c r="C13" s="5" t="str">
        <f t="shared" si="0"/>
        <v>20240301</v>
      </c>
      <c r="D13" s="5" t="s">
        <v>6</v>
      </c>
      <c r="E13" s="5" t="str">
        <f>"韩燕燕"</f>
        <v>韩燕燕</v>
      </c>
    </row>
    <row r="14" s="1" customFormat="1" ht="15" customHeight="1" spans="1:5">
      <c r="A14" s="6">
        <v>12</v>
      </c>
      <c r="B14" s="5" t="str">
        <f>"683520240807135027135388"</f>
        <v>683520240807135027135388</v>
      </c>
      <c r="C14" s="5" t="str">
        <f t="shared" si="0"/>
        <v>20240301</v>
      </c>
      <c r="D14" s="5" t="s">
        <v>6</v>
      </c>
      <c r="E14" s="5" t="str">
        <f>"王文雅"</f>
        <v>王文雅</v>
      </c>
    </row>
    <row r="15" s="1" customFormat="1" ht="15" customHeight="1" spans="1:5">
      <c r="A15" s="6">
        <v>13</v>
      </c>
      <c r="B15" s="5" t="str">
        <f>"683520240807141923135474"</f>
        <v>683520240807141923135474</v>
      </c>
      <c r="C15" s="5" t="str">
        <f t="shared" si="0"/>
        <v>20240301</v>
      </c>
      <c r="D15" s="5" t="s">
        <v>6</v>
      </c>
      <c r="E15" s="5" t="str">
        <f>"罗艳"</f>
        <v>罗艳</v>
      </c>
    </row>
    <row r="16" s="1" customFormat="1" ht="15" customHeight="1" spans="1:5">
      <c r="A16" s="6">
        <v>14</v>
      </c>
      <c r="B16" s="5" t="str">
        <f>"683520240805134253127712"</f>
        <v>683520240805134253127712</v>
      </c>
      <c r="C16" s="5" t="str">
        <f t="shared" si="0"/>
        <v>20240301</v>
      </c>
      <c r="D16" s="5" t="s">
        <v>6</v>
      </c>
      <c r="E16" s="5" t="str">
        <f>"刘薇薇"</f>
        <v>刘薇薇</v>
      </c>
    </row>
    <row r="17" s="1" customFormat="1" ht="15" customHeight="1" spans="1:5">
      <c r="A17" s="6">
        <v>15</v>
      </c>
      <c r="B17" s="5" t="str">
        <f>"683520240807091417134417"</f>
        <v>683520240807091417134417</v>
      </c>
      <c r="C17" s="5" t="str">
        <f t="shared" si="0"/>
        <v>20240301</v>
      </c>
      <c r="D17" s="5" t="s">
        <v>6</v>
      </c>
      <c r="E17" s="5" t="str">
        <f>"张敏"</f>
        <v>张敏</v>
      </c>
    </row>
    <row r="18" s="1" customFormat="1" ht="15" customHeight="1" spans="1:5">
      <c r="A18" s="6">
        <v>16</v>
      </c>
      <c r="B18" s="5" t="str">
        <f>"683520240807101202134645"</f>
        <v>683520240807101202134645</v>
      </c>
      <c r="C18" s="5" t="str">
        <f t="shared" si="0"/>
        <v>20240301</v>
      </c>
      <c r="D18" s="5" t="s">
        <v>6</v>
      </c>
      <c r="E18" s="5" t="str">
        <f>"袁方正"</f>
        <v>袁方正</v>
      </c>
    </row>
    <row r="19" s="1" customFormat="1" ht="15" customHeight="1" spans="1:5">
      <c r="A19" s="6">
        <v>17</v>
      </c>
      <c r="B19" s="5" t="str">
        <f>"683520240806164615132668"</f>
        <v>683520240806164615132668</v>
      </c>
      <c r="C19" s="5" t="str">
        <f t="shared" ref="C19:C33" si="1">"20240302"</f>
        <v>20240302</v>
      </c>
      <c r="D19" s="5" t="s">
        <v>7</v>
      </c>
      <c r="E19" s="5" t="str">
        <f>"杜阿妹"</f>
        <v>杜阿妹</v>
      </c>
    </row>
    <row r="20" s="1" customFormat="1" ht="15" customHeight="1" spans="1:5">
      <c r="A20" s="6">
        <v>18</v>
      </c>
      <c r="B20" s="5" t="str">
        <f>"683520240807104534134782"</f>
        <v>683520240807104534134782</v>
      </c>
      <c r="C20" s="5" t="str">
        <f t="shared" si="1"/>
        <v>20240302</v>
      </c>
      <c r="D20" s="5" t="s">
        <v>7</v>
      </c>
      <c r="E20" s="5" t="str">
        <f>"张翠芳"</f>
        <v>张翠芳</v>
      </c>
    </row>
    <row r="21" s="1" customFormat="1" ht="15" customHeight="1" spans="1:5">
      <c r="A21" s="6">
        <v>19</v>
      </c>
      <c r="B21" s="5" t="str">
        <f>"683520240806211226133576"</f>
        <v>683520240806211226133576</v>
      </c>
      <c r="C21" s="5" t="str">
        <f t="shared" si="1"/>
        <v>20240302</v>
      </c>
      <c r="D21" s="5" t="s">
        <v>7</v>
      </c>
      <c r="E21" s="5" t="str">
        <f>"牛子见"</f>
        <v>牛子见</v>
      </c>
    </row>
    <row r="22" s="1" customFormat="1" ht="15" customHeight="1" spans="1:5">
      <c r="A22" s="6">
        <v>20</v>
      </c>
      <c r="B22" s="5" t="str">
        <f>"683520240806121524131452"</f>
        <v>683520240806121524131452</v>
      </c>
      <c r="C22" s="5" t="str">
        <f t="shared" si="1"/>
        <v>20240302</v>
      </c>
      <c r="D22" s="5" t="s">
        <v>7</v>
      </c>
      <c r="E22" s="5" t="str">
        <f>"张欣月"</f>
        <v>张欣月</v>
      </c>
    </row>
    <row r="23" s="1" customFormat="1" ht="15" customHeight="1" spans="1:5">
      <c r="A23" s="6">
        <v>21</v>
      </c>
      <c r="B23" s="5" t="str">
        <f>"683520240807125112135198"</f>
        <v>683520240807125112135198</v>
      </c>
      <c r="C23" s="5" t="str">
        <f t="shared" si="1"/>
        <v>20240302</v>
      </c>
      <c r="D23" s="5" t="s">
        <v>7</v>
      </c>
      <c r="E23" s="5" t="str">
        <f>"张南平"</f>
        <v>张南平</v>
      </c>
    </row>
    <row r="24" s="1" customFormat="1" ht="15" customHeight="1" spans="1:5">
      <c r="A24" s="6">
        <v>22</v>
      </c>
      <c r="B24" s="5" t="str">
        <f>"683520240806131306131722"</f>
        <v>683520240806131306131722</v>
      </c>
      <c r="C24" s="5" t="str">
        <f t="shared" si="1"/>
        <v>20240302</v>
      </c>
      <c r="D24" s="5" t="s">
        <v>7</v>
      </c>
      <c r="E24" s="5" t="str">
        <f>"孙东岚"</f>
        <v>孙东岚</v>
      </c>
    </row>
    <row r="25" s="1" customFormat="1" ht="15" customHeight="1" spans="1:5">
      <c r="A25" s="6">
        <v>23</v>
      </c>
      <c r="B25" s="5" t="str">
        <f>"683520240807130204135237"</f>
        <v>683520240807130204135237</v>
      </c>
      <c r="C25" s="5" t="str">
        <f t="shared" si="1"/>
        <v>20240302</v>
      </c>
      <c r="D25" s="5" t="s">
        <v>7</v>
      </c>
      <c r="E25" s="5" t="str">
        <f>"叶蓓"</f>
        <v>叶蓓</v>
      </c>
    </row>
    <row r="26" s="1" customFormat="1" ht="15" customHeight="1" spans="1:5">
      <c r="A26" s="6">
        <v>24</v>
      </c>
      <c r="B26" s="5" t="str">
        <f>"683520240807114851135014"</f>
        <v>683520240807114851135014</v>
      </c>
      <c r="C26" s="5" t="str">
        <f t="shared" si="1"/>
        <v>20240302</v>
      </c>
      <c r="D26" s="5" t="s">
        <v>7</v>
      </c>
      <c r="E26" s="5" t="str">
        <f>"王浩然"</f>
        <v>王浩然</v>
      </c>
    </row>
    <row r="27" s="1" customFormat="1" ht="15" customHeight="1" spans="1:5">
      <c r="A27" s="6">
        <v>25</v>
      </c>
      <c r="B27" s="5" t="str">
        <f>"683520240805090434126445"</f>
        <v>683520240805090434126445</v>
      </c>
      <c r="C27" s="5" t="str">
        <f t="shared" si="1"/>
        <v>20240302</v>
      </c>
      <c r="D27" s="5" t="s">
        <v>7</v>
      </c>
      <c r="E27" s="5" t="str">
        <f>"张琪"</f>
        <v>张琪</v>
      </c>
    </row>
    <row r="28" s="1" customFormat="1" ht="15" customHeight="1" spans="1:5">
      <c r="A28" s="6">
        <v>26</v>
      </c>
      <c r="B28" s="5" t="str">
        <f>"683520240807143128135510"</f>
        <v>683520240807143128135510</v>
      </c>
      <c r="C28" s="5" t="str">
        <f t="shared" si="1"/>
        <v>20240302</v>
      </c>
      <c r="D28" s="5" t="s">
        <v>7</v>
      </c>
      <c r="E28" s="5" t="str">
        <f>"丁冉冉"</f>
        <v>丁冉冉</v>
      </c>
    </row>
    <row r="29" s="1" customFormat="1" ht="15" customHeight="1" spans="1:5">
      <c r="A29" s="6">
        <v>27</v>
      </c>
      <c r="B29" s="5" t="str">
        <f>"683520240806162857132589"</f>
        <v>683520240806162857132589</v>
      </c>
      <c r="C29" s="5" t="str">
        <f t="shared" si="1"/>
        <v>20240302</v>
      </c>
      <c r="D29" s="5" t="s">
        <v>7</v>
      </c>
      <c r="E29" s="5" t="str">
        <f>"张萍"</f>
        <v>张萍</v>
      </c>
    </row>
    <row r="30" s="1" customFormat="1" ht="15" customHeight="1" spans="1:5">
      <c r="A30" s="6">
        <v>28</v>
      </c>
      <c r="B30" s="5" t="str">
        <f>"683520240807141124135443"</f>
        <v>683520240807141124135443</v>
      </c>
      <c r="C30" s="5" t="str">
        <f t="shared" si="1"/>
        <v>20240302</v>
      </c>
      <c r="D30" s="5" t="s">
        <v>7</v>
      </c>
      <c r="E30" s="5" t="str">
        <f>"国文顺"</f>
        <v>国文顺</v>
      </c>
    </row>
    <row r="31" s="1" customFormat="1" ht="15" customHeight="1" spans="1:5">
      <c r="A31" s="6">
        <v>29</v>
      </c>
      <c r="B31" s="5" t="str">
        <f>"683520240805154700128152"</f>
        <v>683520240805154700128152</v>
      </c>
      <c r="C31" s="5" t="str">
        <f t="shared" si="1"/>
        <v>20240302</v>
      </c>
      <c r="D31" s="5" t="s">
        <v>7</v>
      </c>
      <c r="E31" s="5" t="str">
        <f>"彭娟"</f>
        <v>彭娟</v>
      </c>
    </row>
    <row r="32" s="1" customFormat="1" ht="15" customHeight="1" spans="1:5">
      <c r="A32" s="6">
        <v>30</v>
      </c>
      <c r="B32" s="5" t="str">
        <f>"683520240807154001135760"</f>
        <v>683520240807154001135760</v>
      </c>
      <c r="C32" s="5" t="str">
        <f t="shared" si="1"/>
        <v>20240302</v>
      </c>
      <c r="D32" s="5" t="s">
        <v>7</v>
      </c>
      <c r="E32" s="5" t="str">
        <f>"李柳"</f>
        <v>李柳</v>
      </c>
    </row>
    <row r="33" s="1" customFormat="1" ht="15" customHeight="1" spans="1:5">
      <c r="A33" s="6">
        <v>31</v>
      </c>
      <c r="B33" s="5" t="str">
        <f>"683520240806214846133706"</f>
        <v>683520240806214846133706</v>
      </c>
      <c r="C33" s="5" t="str">
        <f t="shared" si="1"/>
        <v>20240302</v>
      </c>
      <c r="D33" s="5" t="s">
        <v>7</v>
      </c>
      <c r="E33" s="5" t="str">
        <f>"周欣然"</f>
        <v>周欣然</v>
      </c>
    </row>
    <row r="34" s="1" customFormat="1" ht="15" customHeight="1" spans="1:5">
      <c r="A34" s="6">
        <v>32</v>
      </c>
      <c r="B34" s="5" t="str">
        <f>"683520240805092457126574"</f>
        <v>683520240805092457126574</v>
      </c>
      <c r="C34" s="5" t="str">
        <f t="shared" ref="C34:C42" si="2">"20240303"</f>
        <v>20240303</v>
      </c>
      <c r="D34" s="5" t="s">
        <v>8</v>
      </c>
      <c r="E34" s="5" t="str">
        <f>"张丽丽"</f>
        <v>张丽丽</v>
      </c>
    </row>
    <row r="35" s="1" customFormat="1" ht="15" customHeight="1" spans="1:5">
      <c r="A35" s="6">
        <v>33</v>
      </c>
      <c r="B35" s="5" t="str">
        <f>"683520240807105116134802"</f>
        <v>683520240807105116134802</v>
      </c>
      <c r="C35" s="5" t="str">
        <f t="shared" si="2"/>
        <v>20240303</v>
      </c>
      <c r="D35" s="5" t="s">
        <v>8</v>
      </c>
      <c r="E35" s="5" t="str">
        <f>"姚翠翠"</f>
        <v>姚翠翠</v>
      </c>
    </row>
    <row r="36" s="1" customFormat="1" ht="15" customHeight="1" spans="1:5">
      <c r="A36" s="6">
        <v>34</v>
      </c>
      <c r="B36" s="5" t="str">
        <f>"683520240807131023135269"</f>
        <v>683520240807131023135269</v>
      </c>
      <c r="C36" s="5" t="str">
        <f t="shared" si="2"/>
        <v>20240303</v>
      </c>
      <c r="D36" s="5" t="s">
        <v>8</v>
      </c>
      <c r="E36" s="5" t="str">
        <f>"燕潇潇"</f>
        <v>燕潇潇</v>
      </c>
    </row>
    <row r="37" s="1" customFormat="1" ht="15" customHeight="1" spans="1:5">
      <c r="A37" s="6">
        <v>35</v>
      </c>
      <c r="B37" s="5" t="str">
        <f>"683520240807131351135285"</f>
        <v>683520240807131351135285</v>
      </c>
      <c r="C37" s="5" t="str">
        <f t="shared" si="2"/>
        <v>20240303</v>
      </c>
      <c r="D37" s="5" t="s">
        <v>8</v>
      </c>
      <c r="E37" s="5" t="str">
        <f>"武迪"</f>
        <v>武迪</v>
      </c>
    </row>
    <row r="38" s="1" customFormat="1" ht="15" customHeight="1" spans="1:5">
      <c r="A38" s="6">
        <v>36</v>
      </c>
      <c r="B38" s="5" t="str">
        <f>"683520240806221616133799"</f>
        <v>683520240806221616133799</v>
      </c>
      <c r="C38" s="5" t="str">
        <f t="shared" si="2"/>
        <v>20240303</v>
      </c>
      <c r="D38" s="5" t="s">
        <v>8</v>
      </c>
      <c r="E38" s="5" t="str">
        <f>"王秀秀"</f>
        <v>王秀秀</v>
      </c>
    </row>
    <row r="39" s="1" customFormat="1" ht="15" customHeight="1" spans="1:5">
      <c r="A39" s="6">
        <v>37</v>
      </c>
      <c r="B39" s="5" t="str">
        <f>"683520240806204630133496"</f>
        <v>683520240806204630133496</v>
      </c>
      <c r="C39" s="5" t="str">
        <f t="shared" si="2"/>
        <v>20240303</v>
      </c>
      <c r="D39" s="5" t="s">
        <v>8</v>
      </c>
      <c r="E39" s="5" t="str">
        <f>"郭凯旋"</f>
        <v>郭凯旋</v>
      </c>
    </row>
    <row r="40" s="1" customFormat="1" ht="15" customHeight="1" spans="1:5">
      <c r="A40" s="6">
        <v>38</v>
      </c>
      <c r="B40" s="5" t="str">
        <f>"683520240807135719135408"</f>
        <v>683520240807135719135408</v>
      </c>
      <c r="C40" s="5" t="str">
        <f t="shared" si="2"/>
        <v>20240303</v>
      </c>
      <c r="D40" s="5" t="s">
        <v>8</v>
      </c>
      <c r="E40" s="5" t="str">
        <f>"孙梦梦"</f>
        <v>孙梦梦</v>
      </c>
    </row>
    <row r="41" s="1" customFormat="1" ht="15" customHeight="1" spans="1:5">
      <c r="A41" s="6">
        <v>39</v>
      </c>
      <c r="B41" s="5" t="str">
        <f>"683520240807144652135571"</f>
        <v>683520240807144652135571</v>
      </c>
      <c r="C41" s="5" t="str">
        <f t="shared" si="2"/>
        <v>20240303</v>
      </c>
      <c r="D41" s="5" t="s">
        <v>8</v>
      </c>
      <c r="E41" s="5" t="str">
        <f>"葛弘曦"</f>
        <v>葛弘曦</v>
      </c>
    </row>
    <row r="42" s="1" customFormat="1" ht="15" customHeight="1" spans="1:5">
      <c r="A42" s="6">
        <v>40</v>
      </c>
      <c r="B42" s="5" t="str">
        <f>"683520240807142947135505"</f>
        <v>683520240807142947135505</v>
      </c>
      <c r="C42" s="5" t="str">
        <f t="shared" si="2"/>
        <v>20240303</v>
      </c>
      <c r="D42" s="5" t="s">
        <v>8</v>
      </c>
      <c r="E42" s="5" t="str">
        <f>"王艳"</f>
        <v>王艳</v>
      </c>
    </row>
    <row r="43" s="1" customFormat="1" ht="15" customHeight="1" spans="1:5">
      <c r="A43" s="6">
        <v>41</v>
      </c>
      <c r="B43" s="5" t="str">
        <f>"683520240805132535127670"</f>
        <v>683520240805132535127670</v>
      </c>
      <c r="C43" s="5" t="str">
        <f t="shared" ref="C43:C62" si="3">"20240304"</f>
        <v>20240304</v>
      </c>
      <c r="D43" s="5" t="s">
        <v>9</v>
      </c>
      <c r="E43" s="5" t="str">
        <f>"马晓慧"</f>
        <v>马晓慧</v>
      </c>
    </row>
    <row r="44" s="1" customFormat="1" ht="15" customHeight="1" spans="1:5">
      <c r="A44" s="6">
        <v>42</v>
      </c>
      <c r="B44" s="5" t="str">
        <f>"683520240805142455127844"</f>
        <v>683520240805142455127844</v>
      </c>
      <c r="C44" s="5" t="str">
        <f t="shared" si="3"/>
        <v>20240304</v>
      </c>
      <c r="D44" s="5" t="s">
        <v>9</v>
      </c>
      <c r="E44" s="5" t="str">
        <f>"刘雪"</f>
        <v>刘雪</v>
      </c>
    </row>
    <row r="45" s="1" customFormat="1" ht="15" customHeight="1" spans="1:5">
      <c r="A45" s="6">
        <v>43</v>
      </c>
      <c r="B45" s="5" t="str">
        <f>"683520240805114614127322"</f>
        <v>683520240805114614127322</v>
      </c>
      <c r="C45" s="5" t="str">
        <f t="shared" si="3"/>
        <v>20240304</v>
      </c>
      <c r="D45" s="5" t="s">
        <v>9</v>
      </c>
      <c r="E45" s="5" t="str">
        <f>"刘瑞"</f>
        <v>刘瑞</v>
      </c>
    </row>
    <row r="46" s="1" customFormat="1" ht="15" customHeight="1" spans="1:5">
      <c r="A46" s="6">
        <v>44</v>
      </c>
      <c r="B46" s="5" t="str">
        <f>"683520240806095000130474"</f>
        <v>683520240806095000130474</v>
      </c>
      <c r="C46" s="5" t="str">
        <f t="shared" si="3"/>
        <v>20240304</v>
      </c>
      <c r="D46" s="5" t="s">
        <v>9</v>
      </c>
      <c r="E46" s="5" t="str">
        <f>"吴梦强"</f>
        <v>吴梦强</v>
      </c>
    </row>
    <row r="47" s="1" customFormat="1" ht="15" customHeight="1" spans="1:5">
      <c r="A47" s="6">
        <v>45</v>
      </c>
      <c r="B47" s="5" t="str">
        <f>"683520240806102106130741"</f>
        <v>683520240806102106130741</v>
      </c>
      <c r="C47" s="5" t="str">
        <f t="shared" si="3"/>
        <v>20240304</v>
      </c>
      <c r="D47" s="5" t="s">
        <v>9</v>
      </c>
      <c r="E47" s="5" t="str">
        <f>"葛艳强"</f>
        <v>葛艳强</v>
      </c>
    </row>
    <row r="48" s="1" customFormat="1" ht="15" customHeight="1" spans="1:5">
      <c r="A48" s="6">
        <v>46</v>
      </c>
      <c r="B48" s="5" t="str">
        <f>"683520240806110437131067"</f>
        <v>683520240806110437131067</v>
      </c>
      <c r="C48" s="5" t="str">
        <f t="shared" si="3"/>
        <v>20240304</v>
      </c>
      <c r="D48" s="5" t="s">
        <v>9</v>
      </c>
      <c r="E48" s="5" t="str">
        <f>"魏晖"</f>
        <v>魏晖</v>
      </c>
    </row>
    <row r="49" s="1" customFormat="1" ht="15" customHeight="1" spans="1:5">
      <c r="A49" s="6">
        <v>47</v>
      </c>
      <c r="B49" s="5" t="str">
        <f>"683520240806123316131552"</f>
        <v>683520240806123316131552</v>
      </c>
      <c r="C49" s="5" t="str">
        <f t="shared" si="3"/>
        <v>20240304</v>
      </c>
      <c r="D49" s="5" t="s">
        <v>9</v>
      </c>
      <c r="E49" s="5" t="str">
        <f>"程莉"</f>
        <v>程莉</v>
      </c>
    </row>
    <row r="50" s="1" customFormat="1" ht="15" customHeight="1" spans="1:5">
      <c r="A50" s="6">
        <v>48</v>
      </c>
      <c r="B50" s="5" t="str">
        <f>"683520240805092944126610"</f>
        <v>683520240805092944126610</v>
      </c>
      <c r="C50" s="5" t="str">
        <f t="shared" si="3"/>
        <v>20240304</v>
      </c>
      <c r="D50" s="5" t="s">
        <v>9</v>
      </c>
      <c r="E50" s="5" t="str">
        <f>"郑乾乾"</f>
        <v>郑乾乾</v>
      </c>
    </row>
    <row r="51" s="1" customFormat="1" ht="15" customHeight="1" spans="1:5">
      <c r="A51" s="6">
        <v>49</v>
      </c>
      <c r="B51" s="5" t="str">
        <f>"683520240806131434131729"</f>
        <v>683520240806131434131729</v>
      </c>
      <c r="C51" s="5" t="str">
        <f t="shared" si="3"/>
        <v>20240304</v>
      </c>
      <c r="D51" s="5" t="s">
        <v>9</v>
      </c>
      <c r="E51" s="5" t="str">
        <f>"栗路雯"</f>
        <v>栗路雯</v>
      </c>
    </row>
    <row r="52" s="1" customFormat="1" ht="15" customHeight="1" spans="1:5">
      <c r="A52" s="6">
        <v>50</v>
      </c>
      <c r="B52" s="5" t="str">
        <f>"683520240807103050134721"</f>
        <v>683520240807103050134721</v>
      </c>
      <c r="C52" s="5" t="str">
        <f t="shared" si="3"/>
        <v>20240304</v>
      </c>
      <c r="D52" s="5" t="s">
        <v>9</v>
      </c>
      <c r="E52" s="5" t="str">
        <f>"张诗林"</f>
        <v>张诗林</v>
      </c>
    </row>
    <row r="53" s="1" customFormat="1" ht="15" customHeight="1" spans="1:5">
      <c r="A53" s="6">
        <v>51</v>
      </c>
      <c r="B53" s="5" t="str">
        <f>"683520240807115345135028"</f>
        <v>683520240807115345135028</v>
      </c>
      <c r="C53" s="5" t="str">
        <f t="shared" si="3"/>
        <v>20240304</v>
      </c>
      <c r="D53" s="5" t="s">
        <v>9</v>
      </c>
      <c r="E53" s="5" t="str">
        <f>"丁艳"</f>
        <v>丁艳</v>
      </c>
    </row>
    <row r="54" s="1" customFormat="1" ht="15" customHeight="1" spans="1:5">
      <c r="A54" s="6">
        <v>52</v>
      </c>
      <c r="B54" s="5" t="str">
        <f>"683520240805140457127770"</f>
        <v>683520240805140457127770</v>
      </c>
      <c r="C54" s="5" t="str">
        <f t="shared" si="3"/>
        <v>20240304</v>
      </c>
      <c r="D54" s="5" t="s">
        <v>9</v>
      </c>
      <c r="E54" s="5" t="str">
        <f>"胡敏"</f>
        <v>胡敏</v>
      </c>
    </row>
    <row r="55" s="1" customFormat="1" ht="15" customHeight="1" spans="1:5">
      <c r="A55" s="6">
        <v>53</v>
      </c>
      <c r="B55" s="5" t="str">
        <f>"683520240806192418133212"</f>
        <v>683520240806192418133212</v>
      </c>
      <c r="C55" s="5" t="str">
        <f t="shared" si="3"/>
        <v>20240304</v>
      </c>
      <c r="D55" s="5" t="s">
        <v>9</v>
      </c>
      <c r="E55" s="5" t="str">
        <f>"梁敏"</f>
        <v>梁敏</v>
      </c>
    </row>
    <row r="56" s="1" customFormat="1" ht="15" customHeight="1" spans="1:5">
      <c r="A56" s="6">
        <v>54</v>
      </c>
      <c r="B56" s="5" t="str">
        <f>"683520240805131146127615"</f>
        <v>683520240805131146127615</v>
      </c>
      <c r="C56" s="5" t="str">
        <f t="shared" si="3"/>
        <v>20240304</v>
      </c>
      <c r="D56" s="5" t="s">
        <v>9</v>
      </c>
      <c r="E56" s="5" t="str">
        <f>"马想"</f>
        <v>马想</v>
      </c>
    </row>
    <row r="57" s="1" customFormat="1" ht="15" customHeight="1" spans="1:5">
      <c r="A57" s="6">
        <v>55</v>
      </c>
      <c r="B57" s="5" t="str">
        <f>"683520240806192507133218"</f>
        <v>683520240806192507133218</v>
      </c>
      <c r="C57" s="5" t="str">
        <f t="shared" si="3"/>
        <v>20240304</v>
      </c>
      <c r="D57" s="5" t="s">
        <v>9</v>
      </c>
      <c r="E57" s="5" t="str">
        <f>"张婷婷"</f>
        <v>张婷婷</v>
      </c>
    </row>
    <row r="58" s="1" customFormat="1" ht="15" customHeight="1" spans="1:5">
      <c r="A58" s="6">
        <v>56</v>
      </c>
      <c r="B58" s="5" t="str">
        <f>"683520240805120151127381"</f>
        <v>683520240805120151127381</v>
      </c>
      <c r="C58" s="5" t="str">
        <f t="shared" si="3"/>
        <v>20240304</v>
      </c>
      <c r="D58" s="5" t="s">
        <v>9</v>
      </c>
      <c r="E58" s="5" t="str">
        <f>"邹蕊泽"</f>
        <v>邹蕊泽</v>
      </c>
    </row>
    <row r="59" s="1" customFormat="1" ht="15" customHeight="1" spans="1:5">
      <c r="A59" s="6">
        <v>57</v>
      </c>
      <c r="B59" s="5" t="str">
        <f>"683520240806143611132079"</f>
        <v>683520240806143611132079</v>
      </c>
      <c r="C59" s="5" t="str">
        <f t="shared" si="3"/>
        <v>20240304</v>
      </c>
      <c r="D59" s="5" t="s">
        <v>9</v>
      </c>
      <c r="E59" s="5" t="str">
        <f>"王婷力"</f>
        <v>王婷力</v>
      </c>
    </row>
    <row r="60" s="1" customFormat="1" ht="15" customHeight="1" spans="1:5">
      <c r="A60" s="6">
        <v>58</v>
      </c>
      <c r="B60" s="5" t="str">
        <f>"683520240807102359134692"</f>
        <v>683520240807102359134692</v>
      </c>
      <c r="C60" s="5" t="str">
        <f t="shared" si="3"/>
        <v>20240304</v>
      </c>
      <c r="D60" s="5" t="s">
        <v>9</v>
      </c>
      <c r="E60" s="5" t="str">
        <f>"尹雅男"</f>
        <v>尹雅男</v>
      </c>
    </row>
    <row r="61" s="1" customFormat="1" ht="15" customHeight="1" spans="1:5">
      <c r="A61" s="6">
        <v>59</v>
      </c>
      <c r="B61" s="5" t="str">
        <f>"683520240806220025133741"</f>
        <v>683520240806220025133741</v>
      </c>
      <c r="C61" s="5" t="str">
        <f t="shared" si="3"/>
        <v>20240304</v>
      </c>
      <c r="D61" s="5" t="s">
        <v>9</v>
      </c>
      <c r="E61" s="5" t="str">
        <f>"薛怡昂"</f>
        <v>薛怡昂</v>
      </c>
    </row>
    <row r="62" s="1" customFormat="1" ht="15" customHeight="1" spans="1:5">
      <c r="A62" s="6">
        <v>60</v>
      </c>
      <c r="B62" s="5" t="str">
        <f>"683520240807140955135439"</f>
        <v>683520240807140955135439</v>
      </c>
      <c r="C62" s="5" t="str">
        <f t="shared" si="3"/>
        <v>20240304</v>
      </c>
      <c r="D62" s="5" t="s">
        <v>9</v>
      </c>
      <c r="E62" s="5" t="str">
        <f>"孟璇"</f>
        <v>孟璇</v>
      </c>
    </row>
    <row r="63" s="1" customFormat="1" ht="15" customHeight="1" spans="1:5">
      <c r="A63" s="6">
        <v>61</v>
      </c>
      <c r="B63" s="5" t="str">
        <f>"683520240805152624128057"</f>
        <v>683520240805152624128057</v>
      </c>
      <c r="C63" s="5" t="str">
        <f t="shared" ref="C63:C77" si="4">"20240305"</f>
        <v>20240305</v>
      </c>
      <c r="D63" s="5" t="s">
        <v>10</v>
      </c>
      <c r="E63" s="5" t="str">
        <f>"马海燕"</f>
        <v>马海燕</v>
      </c>
    </row>
    <row r="64" s="1" customFormat="1" ht="15" customHeight="1" spans="1:5">
      <c r="A64" s="6">
        <v>62</v>
      </c>
      <c r="B64" s="5" t="str">
        <f>"683520240806184629133116"</f>
        <v>683520240806184629133116</v>
      </c>
      <c r="C64" s="5" t="str">
        <f t="shared" si="4"/>
        <v>20240305</v>
      </c>
      <c r="D64" s="5" t="s">
        <v>10</v>
      </c>
      <c r="E64" s="5" t="str">
        <f>"张硕"</f>
        <v>张硕</v>
      </c>
    </row>
    <row r="65" s="1" customFormat="1" ht="15" customHeight="1" spans="1:5">
      <c r="A65" s="6">
        <v>63</v>
      </c>
      <c r="B65" s="5" t="str">
        <f>"683520240806211132133574"</f>
        <v>683520240806211132133574</v>
      </c>
      <c r="C65" s="5" t="str">
        <f t="shared" si="4"/>
        <v>20240305</v>
      </c>
      <c r="D65" s="5" t="s">
        <v>10</v>
      </c>
      <c r="E65" s="5" t="str">
        <f>"王曼曼"</f>
        <v>王曼曼</v>
      </c>
    </row>
    <row r="66" s="1" customFormat="1" ht="15" customHeight="1" spans="1:5">
      <c r="A66" s="6">
        <v>64</v>
      </c>
      <c r="B66" s="5" t="str">
        <f>"683520240806205507133515"</f>
        <v>683520240806205507133515</v>
      </c>
      <c r="C66" s="5" t="str">
        <f t="shared" si="4"/>
        <v>20240305</v>
      </c>
      <c r="D66" s="5" t="s">
        <v>10</v>
      </c>
      <c r="E66" s="5" t="str">
        <f>"侯苗苗"</f>
        <v>侯苗苗</v>
      </c>
    </row>
    <row r="67" s="1" customFormat="1" ht="15" customHeight="1" spans="1:5">
      <c r="A67" s="6">
        <v>65</v>
      </c>
      <c r="B67" s="5" t="str">
        <f>"683520240806080444129728"</f>
        <v>683520240806080444129728</v>
      </c>
      <c r="C67" s="5" t="str">
        <f t="shared" si="4"/>
        <v>20240305</v>
      </c>
      <c r="D67" s="5" t="s">
        <v>10</v>
      </c>
      <c r="E67" s="5" t="str">
        <f>"王静"</f>
        <v>王静</v>
      </c>
    </row>
    <row r="68" s="1" customFormat="1" ht="15" customHeight="1" spans="1:5">
      <c r="A68" s="6">
        <v>66</v>
      </c>
      <c r="B68" s="5" t="str">
        <f>"683520240806165931132724"</f>
        <v>683520240806165931132724</v>
      </c>
      <c r="C68" s="5" t="str">
        <f t="shared" si="4"/>
        <v>20240305</v>
      </c>
      <c r="D68" s="5" t="s">
        <v>10</v>
      </c>
      <c r="E68" s="5" t="str">
        <f>"许莹莹"</f>
        <v>许莹莹</v>
      </c>
    </row>
    <row r="69" s="1" customFormat="1" ht="15" customHeight="1" spans="1:5">
      <c r="A69" s="6">
        <v>67</v>
      </c>
      <c r="B69" s="5" t="str">
        <f>"683520240807092456134455"</f>
        <v>683520240807092456134455</v>
      </c>
      <c r="C69" s="5" t="str">
        <f t="shared" si="4"/>
        <v>20240305</v>
      </c>
      <c r="D69" s="5" t="s">
        <v>10</v>
      </c>
      <c r="E69" s="5" t="str">
        <f>"董紫琦"</f>
        <v>董紫琦</v>
      </c>
    </row>
    <row r="70" s="1" customFormat="1" ht="15" customHeight="1" spans="1:5">
      <c r="A70" s="6">
        <v>68</v>
      </c>
      <c r="B70" s="5" t="str">
        <f>"683520240806163453132619"</f>
        <v>683520240806163453132619</v>
      </c>
      <c r="C70" s="5" t="str">
        <f t="shared" si="4"/>
        <v>20240305</v>
      </c>
      <c r="D70" s="5" t="s">
        <v>10</v>
      </c>
      <c r="E70" s="5" t="str">
        <f>"张兰兰"</f>
        <v>张兰兰</v>
      </c>
    </row>
    <row r="71" s="1" customFormat="1" ht="15" customHeight="1" spans="1:5">
      <c r="A71" s="6">
        <v>69</v>
      </c>
      <c r="B71" s="5" t="str">
        <f>"683520240807090332134382"</f>
        <v>683520240807090332134382</v>
      </c>
      <c r="C71" s="5" t="str">
        <f t="shared" si="4"/>
        <v>20240305</v>
      </c>
      <c r="D71" s="5" t="s">
        <v>10</v>
      </c>
      <c r="E71" s="5" t="str">
        <f>"杨炜塬"</f>
        <v>杨炜塬</v>
      </c>
    </row>
    <row r="72" s="1" customFormat="1" ht="15" customHeight="1" spans="1:5">
      <c r="A72" s="6">
        <v>70</v>
      </c>
      <c r="B72" s="5" t="str">
        <f>"683520240805120153127382"</f>
        <v>683520240805120153127382</v>
      </c>
      <c r="C72" s="5" t="str">
        <f t="shared" si="4"/>
        <v>20240305</v>
      </c>
      <c r="D72" s="5" t="s">
        <v>10</v>
      </c>
      <c r="E72" s="5" t="str">
        <f>"席二红"</f>
        <v>席二红</v>
      </c>
    </row>
    <row r="73" s="1" customFormat="1" ht="15" customHeight="1" spans="1:5">
      <c r="A73" s="6">
        <v>71</v>
      </c>
      <c r="B73" s="5" t="str">
        <f>"683520240805091749126523"</f>
        <v>683520240805091749126523</v>
      </c>
      <c r="C73" s="5" t="str">
        <f t="shared" si="4"/>
        <v>20240305</v>
      </c>
      <c r="D73" s="5" t="s">
        <v>10</v>
      </c>
      <c r="E73" s="5" t="str">
        <f>"张迪迪"</f>
        <v>张迪迪</v>
      </c>
    </row>
    <row r="74" s="1" customFormat="1" ht="15" customHeight="1" spans="1:5">
      <c r="A74" s="6">
        <v>72</v>
      </c>
      <c r="B74" s="5" t="str">
        <f>"683520240807142034135479"</f>
        <v>683520240807142034135479</v>
      </c>
      <c r="C74" s="5" t="str">
        <f t="shared" si="4"/>
        <v>20240305</v>
      </c>
      <c r="D74" s="5" t="s">
        <v>10</v>
      </c>
      <c r="E74" s="5" t="str">
        <f>"牛梦涵"</f>
        <v>牛梦涵</v>
      </c>
    </row>
    <row r="75" s="1" customFormat="1" ht="15" customHeight="1" spans="1:5">
      <c r="A75" s="6">
        <v>73</v>
      </c>
      <c r="B75" s="5" t="str">
        <f>"683520240807141454135455"</f>
        <v>683520240807141454135455</v>
      </c>
      <c r="C75" s="5" t="str">
        <f t="shared" si="4"/>
        <v>20240305</v>
      </c>
      <c r="D75" s="5" t="s">
        <v>10</v>
      </c>
      <c r="E75" s="5" t="str">
        <f>"吴晓莉"</f>
        <v>吴晓莉</v>
      </c>
    </row>
    <row r="76" s="1" customFormat="1" ht="15" customHeight="1" spans="1:5">
      <c r="A76" s="6">
        <v>74</v>
      </c>
      <c r="B76" s="5" t="str">
        <f>"683520240807081423134258"</f>
        <v>683520240807081423134258</v>
      </c>
      <c r="C76" s="5" t="str">
        <f t="shared" si="4"/>
        <v>20240305</v>
      </c>
      <c r="D76" s="5" t="s">
        <v>10</v>
      </c>
      <c r="E76" s="5" t="str">
        <f>"燕坤"</f>
        <v>燕坤</v>
      </c>
    </row>
    <row r="77" s="1" customFormat="1" ht="15" customHeight="1" spans="1:5">
      <c r="A77" s="6">
        <v>75</v>
      </c>
      <c r="B77" s="5" t="str">
        <f>"683520240807082804134293"</f>
        <v>683520240807082804134293</v>
      </c>
      <c r="C77" s="5" t="str">
        <f t="shared" si="4"/>
        <v>20240305</v>
      </c>
      <c r="D77" s="5" t="s">
        <v>10</v>
      </c>
      <c r="E77" s="5" t="str">
        <f>"高冰清"</f>
        <v>高冰清</v>
      </c>
    </row>
    <row r="78" s="1" customFormat="1" ht="15" customHeight="1" spans="1:5">
      <c r="A78" s="6">
        <v>76</v>
      </c>
      <c r="B78" s="5" t="str">
        <f>"683520240806172852132853"</f>
        <v>683520240806172852132853</v>
      </c>
      <c r="C78" s="5" t="str">
        <f t="shared" ref="C78:C93" si="5">"20240306"</f>
        <v>20240306</v>
      </c>
      <c r="D78" s="5" t="s">
        <v>11</v>
      </c>
      <c r="E78" s="5" t="str">
        <f>"王晓蕊"</f>
        <v>王晓蕊</v>
      </c>
    </row>
    <row r="79" s="1" customFormat="1" ht="15" customHeight="1" spans="1:5">
      <c r="A79" s="6">
        <v>77</v>
      </c>
      <c r="B79" s="5" t="str">
        <f>"683520240806183230133077"</f>
        <v>683520240806183230133077</v>
      </c>
      <c r="C79" s="5" t="str">
        <f t="shared" si="5"/>
        <v>20240306</v>
      </c>
      <c r="D79" s="5" t="s">
        <v>11</v>
      </c>
      <c r="E79" s="5" t="str">
        <f>"韩云"</f>
        <v>韩云</v>
      </c>
    </row>
    <row r="80" s="1" customFormat="1" ht="15" customHeight="1" spans="1:5">
      <c r="A80" s="6">
        <v>78</v>
      </c>
      <c r="B80" s="5" t="str">
        <f>"683520240806175619132950"</f>
        <v>683520240806175619132950</v>
      </c>
      <c r="C80" s="5" t="str">
        <f t="shared" si="5"/>
        <v>20240306</v>
      </c>
      <c r="D80" s="5" t="s">
        <v>11</v>
      </c>
      <c r="E80" s="5" t="str">
        <f>"王梦雨"</f>
        <v>王梦雨</v>
      </c>
    </row>
    <row r="81" s="1" customFormat="1" ht="15" customHeight="1" spans="1:5">
      <c r="A81" s="6">
        <v>79</v>
      </c>
      <c r="B81" s="5" t="str">
        <f>"683520240806064022129697"</f>
        <v>683520240806064022129697</v>
      </c>
      <c r="C81" s="5" t="str">
        <f t="shared" si="5"/>
        <v>20240306</v>
      </c>
      <c r="D81" s="5" t="s">
        <v>11</v>
      </c>
      <c r="E81" s="5" t="str">
        <f>"韩冰洁"</f>
        <v>韩冰洁</v>
      </c>
    </row>
    <row r="82" s="1" customFormat="1" ht="15" customHeight="1" spans="1:5">
      <c r="A82" s="6">
        <v>80</v>
      </c>
      <c r="B82" s="5" t="str">
        <f>"683520240806213926133678"</f>
        <v>683520240806213926133678</v>
      </c>
      <c r="C82" s="5" t="str">
        <f t="shared" si="5"/>
        <v>20240306</v>
      </c>
      <c r="D82" s="5" t="s">
        <v>11</v>
      </c>
      <c r="E82" s="5" t="str">
        <f>"李丽"</f>
        <v>李丽</v>
      </c>
    </row>
    <row r="83" s="1" customFormat="1" ht="15" customHeight="1" spans="1:5">
      <c r="A83" s="6">
        <v>81</v>
      </c>
      <c r="B83" s="5" t="str">
        <f>"683520240807073039134213"</f>
        <v>683520240807073039134213</v>
      </c>
      <c r="C83" s="5" t="str">
        <f t="shared" si="5"/>
        <v>20240306</v>
      </c>
      <c r="D83" s="5" t="s">
        <v>11</v>
      </c>
      <c r="E83" s="5" t="str">
        <f>"李敏"</f>
        <v>李敏</v>
      </c>
    </row>
    <row r="84" s="1" customFormat="1" ht="15" customHeight="1" spans="1:5">
      <c r="A84" s="6">
        <v>82</v>
      </c>
      <c r="B84" s="5" t="str">
        <f>"683520240806200312133339"</f>
        <v>683520240806200312133339</v>
      </c>
      <c r="C84" s="5" t="str">
        <f t="shared" si="5"/>
        <v>20240306</v>
      </c>
      <c r="D84" s="5" t="s">
        <v>11</v>
      </c>
      <c r="E84" s="5" t="str">
        <f>"罗艳秋"</f>
        <v>罗艳秋</v>
      </c>
    </row>
    <row r="85" s="1" customFormat="1" ht="15" customHeight="1" spans="1:5">
      <c r="A85" s="6">
        <v>83</v>
      </c>
      <c r="B85" s="5" t="str">
        <f>"683520240806203605133469"</f>
        <v>683520240806203605133469</v>
      </c>
      <c r="C85" s="5" t="str">
        <f t="shared" si="5"/>
        <v>20240306</v>
      </c>
      <c r="D85" s="5" t="s">
        <v>11</v>
      </c>
      <c r="E85" s="5" t="str">
        <f>"张红丽"</f>
        <v>张红丽</v>
      </c>
    </row>
    <row r="86" s="1" customFormat="1" ht="15" customHeight="1" spans="1:5">
      <c r="A86" s="6">
        <v>84</v>
      </c>
      <c r="B86" s="5" t="str">
        <f>"683520240805194556128914"</f>
        <v>683520240805194556128914</v>
      </c>
      <c r="C86" s="5" t="str">
        <f t="shared" si="5"/>
        <v>20240306</v>
      </c>
      <c r="D86" s="5" t="s">
        <v>11</v>
      </c>
      <c r="E86" s="5" t="str">
        <f>"崔翠平"</f>
        <v>崔翠平</v>
      </c>
    </row>
    <row r="87" s="1" customFormat="1" ht="15" customHeight="1" spans="1:5">
      <c r="A87" s="6">
        <v>85</v>
      </c>
      <c r="B87" s="5" t="str">
        <f>"683520240807085407134355"</f>
        <v>683520240807085407134355</v>
      </c>
      <c r="C87" s="5" t="str">
        <f t="shared" si="5"/>
        <v>20240306</v>
      </c>
      <c r="D87" s="5" t="s">
        <v>11</v>
      </c>
      <c r="E87" s="5" t="str">
        <f>"葛瑞瑞"</f>
        <v>葛瑞瑞</v>
      </c>
    </row>
    <row r="88" s="1" customFormat="1" ht="15" customHeight="1" spans="1:5">
      <c r="A88" s="6">
        <v>86</v>
      </c>
      <c r="B88" s="5" t="str">
        <f>"683520240805102617126913"</f>
        <v>683520240805102617126913</v>
      </c>
      <c r="C88" s="5" t="str">
        <f t="shared" si="5"/>
        <v>20240306</v>
      </c>
      <c r="D88" s="5" t="s">
        <v>11</v>
      </c>
      <c r="E88" s="5" t="str">
        <f>"孟影"</f>
        <v>孟影</v>
      </c>
    </row>
    <row r="89" s="1" customFormat="1" ht="15" customHeight="1" spans="1:5">
      <c r="A89" s="6">
        <v>87</v>
      </c>
      <c r="B89" s="5" t="str">
        <f>"683520240805130039127582"</f>
        <v>683520240805130039127582</v>
      </c>
      <c r="C89" s="5" t="str">
        <f t="shared" si="5"/>
        <v>20240306</v>
      </c>
      <c r="D89" s="5" t="s">
        <v>11</v>
      </c>
      <c r="E89" s="5" t="str">
        <f>"杨强"</f>
        <v>杨强</v>
      </c>
    </row>
    <row r="90" s="1" customFormat="1" ht="15" customHeight="1" spans="1:5">
      <c r="A90" s="6">
        <v>88</v>
      </c>
      <c r="B90" s="5" t="str">
        <f>"683520240805132428127665"</f>
        <v>683520240805132428127665</v>
      </c>
      <c r="C90" s="5" t="str">
        <f t="shared" si="5"/>
        <v>20240306</v>
      </c>
      <c r="D90" s="5" t="s">
        <v>11</v>
      </c>
      <c r="E90" s="5" t="str">
        <f>"邹浩然"</f>
        <v>邹浩然</v>
      </c>
    </row>
    <row r="91" s="1" customFormat="1" ht="15" customHeight="1" spans="1:5">
      <c r="A91" s="6">
        <v>89</v>
      </c>
      <c r="B91" s="5" t="str">
        <f>"683520240807151145135666"</f>
        <v>683520240807151145135666</v>
      </c>
      <c r="C91" s="5" t="str">
        <f t="shared" si="5"/>
        <v>20240306</v>
      </c>
      <c r="D91" s="5" t="s">
        <v>11</v>
      </c>
      <c r="E91" s="5" t="str">
        <f>"邓士康"</f>
        <v>邓士康</v>
      </c>
    </row>
    <row r="92" s="1" customFormat="1" ht="15" customHeight="1" spans="1:5">
      <c r="A92" s="6">
        <v>90</v>
      </c>
      <c r="B92" s="5" t="str">
        <f>"683520240807103658134744"</f>
        <v>683520240807103658134744</v>
      </c>
      <c r="C92" s="5" t="str">
        <f t="shared" si="5"/>
        <v>20240306</v>
      </c>
      <c r="D92" s="5" t="s">
        <v>11</v>
      </c>
      <c r="E92" s="5" t="str">
        <f>"蒋潇爽"</f>
        <v>蒋潇爽</v>
      </c>
    </row>
    <row r="93" s="1" customFormat="1" ht="15" customHeight="1" spans="1:5">
      <c r="A93" s="6">
        <v>91</v>
      </c>
      <c r="B93" s="5" t="str">
        <f>"683520240807151852135690"</f>
        <v>683520240807151852135690</v>
      </c>
      <c r="C93" s="5" t="str">
        <f t="shared" si="5"/>
        <v>20240306</v>
      </c>
      <c r="D93" s="5" t="s">
        <v>11</v>
      </c>
      <c r="E93" s="5" t="str">
        <f>"王婷"</f>
        <v>王婷</v>
      </c>
    </row>
    <row r="94" s="1" customFormat="1" ht="15" customHeight="1" spans="1:5">
      <c r="A94" s="6">
        <v>92</v>
      </c>
      <c r="B94" s="5" t="str">
        <f>"683520240806145929132172"</f>
        <v>683520240806145929132172</v>
      </c>
      <c r="C94" s="5" t="str">
        <f t="shared" ref="C94:C104" si="6">"20240307"</f>
        <v>20240307</v>
      </c>
      <c r="D94" s="5" t="s">
        <v>12</v>
      </c>
      <c r="E94" s="5" t="str">
        <f>"张芮"</f>
        <v>张芮</v>
      </c>
    </row>
    <row r="95" s="1" customFormat="1" ht="15" customHeight="1" spans="1:5">
      <c r="A95" s="6">
        <v>93</v>
      </c>
      <c r="B95" s="5" t="str">
        <f>"683520240807000033134075"</f>
        <v>683520240807000033134075</v>
      </c>
      <c r="C95" s="5" t="str">
        <f t="shared" si="6"/>
        <v>20240307</v>
      </c>
      <c r="D95" s="5" t="s">
        <v>12</v>
      </c>
      <c r="E95" s="5" t="str">
        <f>"李娜"</f>
        <v>李娜</v>
      </c>
    </row>
    <row r="96" s="1" customFormat="1" ht="15" customHeight="1" spans="1:5">
      <c r="A96" s="6">
        <v>94</v>
      </c>
      <c r="B96" s="5" t="str">
        <f>"683520240806230509133961"</f>
        <v>683520240806230509133961</v>
      </c>
      <c r="C96" s="5" t="str">
        <f t="shared" si="6"/>
        <v>20240307</v>
      </c>
      <c r="D96" s="5" t="s">
        <v>12</v>
      </c>
      <c r="E96" s="5" t="str">
        <f>"王紫萱"</f>
        <v>王紫萱</v>
      </c>
    </row>
    <row r="97" s="1" customFormat="1" ht="15" customHeight="1" spans="1:5">
      <c r="A97" s="6">
        <v>95</v>
      </c>
      <c r="B97" s="5" t="str">
        <f>"683520240807085849134368"</f>
        <v>683520240807085849134368</v>
      </c>
      <c r="C97" s="5" t="str">
        <f t="shared" si="6"/>
        <v>20240307</v>
      </c>
      <c r="D97" s="5" t="s">
        <v>12</v>
      </c>
      <c r="E97" s="5" t="str">
        <f>"邱雪"</f>
        <v>邱雪</v>
      </c>
    </row>
    <row r="98" s="1" customFormat="1" ht="15" customHeight="1" spans="1:5">
      <c r="A98" s="6">
        <v>96</v>
      </c>
      <c r="B98" s="5" t="str">
        <f>"683520240807114519134998"</f>
        <v>683520240807114519134998</v>
      </c>
      <c r="C98" s="5" t="str">
        <f t="shared" si="6"/>
        <v>20240307</v>
      </c>
      <c r="D98" s="5" t="s">
        <v>12</v>
      </c>
      <c r="E98" s="5" t="str">
        <f>"林晓红"</f>
        <v>林晓红</v>
      </c>
    </row>
    <row r="99" s="1" customFormat="1" ht="15" customHeight="1" spans="1:5">
      <c r="A99" s="6">
        <v>97</v>
      </c>
      <c r="B99" s="5" t="str">
        <f>"683520240807114529134999"</f>
        <v>683520240807114529134999</v>
      </c>
      <c r="C99" s="5" t="str">
        <f t="shared" si="6"/>
        <v>20240307</v>
      </c>
      <c r="D99" s="5" t="s">
        <v>12</v>
      </c>
      <c r="E99" s="5" t="str">
        <f>"刘天舒"</f>
        <v>刘天舒</v>
      </c>
    </row>
    <row r="100" s="1" customFormat="1" ht="15" customHeight="1" spans="1:5">
      <c r="A100" s="6">
        <v>98</v>
      </c>
      <c r="B100" s="5" t="str">
        <f>"683520240806190436133165"</f>
        <v>683520240806190436133165</v>
      </c>
      <c r="C100" s="5" t="str">
        <f t="shared" si="6"/>
        <v>20240307</v>
      </c>
      <c r="D100" s="5" t="s">
        <v>12</v>
      </c>
      <c r="E100" s="5" t="str">
        <f>"马静雯"</f>
        <v>马静雯</v>
      </c>
    </row>
    <row r="101" s="1" customFormat="1" ht="15" customHeight="1" spans="1:5">
      <c r="A101" s="6">
        <v>99</v>
      </c>
      <c r="B101" s="5" t="str">
        <f>"683520240805095109126726"</f>
        <v>683520240805095109126726</v>
      </c>
      <c r="C101" s="5" t="str">
        <f t="shared" si="6"/>
        <v>20240307</v>
      </c>
      <c r="D101" s="5" t="s">
        <v>12</v>
      </c>
      <c r="E101" s="5" t="str">
        <f>"蒋丹阳"</f>
        <v>蒋丹阳</v>
      </c>
    </row>
    <row r="102" s="1" customFormat="1" ht="15" customHeight="1" spans="1:5">
      <c r="A102" s="6">
        <v>100</v>
      </c>
      <c r="B102" s="5" t="str">
        <f>"683520240807144726135572"</f>
        <v>683520240807144726135572</v>
      </c>
      <c r="C102" s="5" t="str">
        <f t="shared" si="6"/>
        <v>20240307</v>
      </c>
      <c r="D102" s="5" t="s">
        <v>12</v>
      </c>
      <c r="E102" s="5" t="str">
        <f>"邓紫雨"</f>
        <v>邓紫雨</v>
      </c>
    </row>
    <row r="103" s="1" customFormat="1" ht="15" customHeight="1" spans="1:5">
      <c r="A103" s="6">
        <v>101</v>
      </c>
      <c r="B103" s="5" t="str">
        <f>"683520240807144009135546"</f>
        <v>683520240807144009135546</v>
      </c>
      <c r="C103" s="5" t="str">
        <f t="shared" si="6"/>
        <v>20240307</v>
      </c>
      <c r="D103" s="5" t="s">
        <v>12</v>
      </c>
      <c r="E103" s="5" t="str">
        <f>"冯红"</f>
        <v>冯红</v>
      </c>
    </row>
    <row r="104" s="1" customFormat="1" ht="15" customHeight="1" spans="1:5">
      <c r="A104" s="6">
        <v>102</v>
      </c>
      <c r="B104" s="5" t="str">
        <f>"683520240807145046135586"</f>
        <v>683520240807145046135586</v>
      </c>
      <c r="C104" s="5" t="str">
        <f t="shared" si="6"/>
        <v>20240307</v>
      </c>
      <c r="D104" s="5" t="s">
        <v>12</v>
      </c>
      <c r="E104" s="5" t="str">
        <f>"张慧"</f>
        <v>张慧</v>
      </c>
    </row>
    <row r="105" s="1" customFormat="1" ht="15" customHeight="1" spans="1:5">
      <c r="A105" s="6">
        <v>103</v>
      </c>
      <c r="B105" s="5" t="str">
        <f>"683520240805220747129356"</f>
        <v>683520240805220747129356</v>
      </c>
      <c r="C105" s="5" t="str">
        <f t="shared" ref="C105:C117" si="7">"20240308"</f>
        <v>20240308</v>
      </c>
      <c r="D105" s="5" t="s">
        <v>13</v>
      </c>
      <c r="E105" s="5" t="str">
        <f>"陈艳玲"</f>
        <v>陈艳玲</v>
      </c>
    </row>
    <row r="106" s="1" customFormat="1" ht="15" customHeight="1" spans="1:5">
      <c r="A106" s="6">
        <v>104</v>
      </c>
      <c r="B106" s="5" t="str">
        <f>"683520240806184411133110"</f>
        <v>683520240806184411133110</v>
      </c>
      <c r="C106" s="5" t="str">
        <f t="shared" si="7"/>
        <v>20240308</v>
      </c>
      <c r="D106" s="5" t="s">
        <v>13</v>
      </c>
      <c r="E106" s="5" t="str">
        <f>"姚晴晴"</f>
        <v>姚晴晴</v>
      </c>
    </row>
    <row r="107" s="1" customFormat="1" ht="15" customHeight="1" spans="1:5">
      <c r="A107" s="6">
        <v>105</v>
      </c>
      <c r="B107" s="5" t="str">
        <f>"683520240807101608134658"</f>
        <v>683520240807101608134658</v>
      </c>
      <c r="C107" s="5" t="str">
        <f t="shared" si="7"/>
        <v>20240308</v>
      </c>
      <c r="D107" s="5" t="s">
        <v>13</v>
      </c>
      <c r="E107" s="5" t="str">
        <f>"孙钰秋"</f>
        <v>孙钰秋</v>
      </c>
    </row>
    <row r="108" s="1" customFormat="1" ht="15" customHeight="1" spans="1:5">
      <c r="A108" s="6">
        <v>106</v>
      </c>
      <c r="B108" s="5" t="str">
        <f>"683520240807112831134937"</f>
        <v>683520240807112831134937</v>
      </c>
      <c r="C108" s="5" t="str">
        <f t="shared" si="7"/>
        <v>20240308</v>
      </c>
      <c r="D108" s="5" t="s">
        <v>13</v>
      </c>
      <c r="E108" s="5" t="str">
        <f>"董影"</f>
        <v>董影</v>
      </c>
    </row>
    <row r="109" s="1" customFormat="1" ht="15" customHeight="1" spans="1:5">
      <c r="A109" s="6">
        <v>107</v>
      </c>
      <c r="B109" s="5" t="str">
        <f>"683520240805102234126892"</f>
        <v>683520240805102234126892</v>
      </c>
      <c r="C109" s="5" t="str">
        <f t="shared" si="7"/>
        <v>20240308</v>
      </c>
      <c r="D109" s="5" t="s">
        <v>13</v>
      </c>
      <c r="E109" s="5" t="str">
        <f>"牛楠"</f>
        <v>牛楠</v>
      </c>
    </row>
    <row r="110" s="1" customFormat="1" ht="15" customHeight="1" spans="1:5">
      <c r="A110" s="6">
        <v>108</v>
      </c>
      <c r="B110" s="5" t="str">
        <f>"683520240807134934135385"</f>
        <v>683520240807134934135385</v>
      </c>
      <c r="C110" s="5" t="str">
        <f t="shared" si="7"/>
        <v>20240308</v>
      </c>
      <c r="D110" s="5" t="s">
        <v>13</v>
      </c>
      <c r="E110" s="5" t="str">
        <f>"叶哑文"</f>
        <v>叶哑文</v>
      </c>
    </row>
    <row r="111" s="1" customFormat="1" ht="15" customHeight="1" spans="1:5">
      <c r="A111" s="6">
        <v>109</v>
      </c>
      <c r="B111" s="5" t="str">
        <f>"683520240807135936135418"</f>
        <v>683520240807135936135418</v>
      </c>
      <c r="C111" s="5" t="str">
        <f t="shared" si="7"/>
        <v>20240308</v>
      </c>
      <c r="D111" s="5" t="s">
        <v>13</v>
      </c>
      <c r="E111" s="5" t="str">
        <f>"曹翠翠"</f>
        <v>曹翠翠</v>
      </c>
    </row>
    <row r="112" s="1" customFormat="1" ht="15" customHeight="1" spans="1:5">
      <c r="A112" s="6">
        <v>110</v>
      </c>
      <c r="B112" s="5" t="str">
        <f>"683520240807135138135392"</f>
        <v>683520240807135138135392</v>
      </c>
      <c r="C112" s="5" t="str">
        <f t="shared" si="7"/>
        <v>20240308</v>
      </c>
      <c r="D112" s="5" t="s">
        <v>13</v>
      </c>
      <c r="E112" s="5" t="str">
        <f>"朱文玉"</f>
        <v>朱文玉</v>
      </c>
    </row>
    <row r="113" s="1" customFormat="1" ht="15" customHeight="1" spans="1:5">
      <c r="A113" s="6">
        <v>111</v>
      </c>
      <c r="B113" s="5" t="str">
        <f>"683520240805204403129085"</f>
        <v>683520240805204403129085</v>
      </c>
      <c r="C113" s="5" t="str">
        <f t="shared" si="7"/>
        <v>20240308</v>
      </c>
      <c r="D113" s="5" t="s">
        <v>13</v>
      </c>
      <c r="E113" s="5" t="str">
        <f>"孙英"</f>
        <v>孙英</v>
      </c>
    </row>
    <row r="114" s="1" customFormat="1" ht="15" customHeight="1" spans="1:5">
      <c r="A114" s="6">
        <v>112</v>
      </c>
      <c r="B114" s="5" t="str">
        <f>"683520240805111926127217"</f>
        <v>683520240805111926127217</v>
      </c>
      <c r="C114" s="5" t="str">
        <f t="shared" si="7"/>
        <v>20240308</v>
      </c>
      <c r="D114" s="5" t="s">
        <v>13</v>
      </c>
      <c r="E114" s="5" t="str">
        <f>"程雨晴"</f>
        <v>程雨晴</v>
      </c>
    </row>
    <row r="115" s="1" customFormat="1" ht="15" customHeight="1" spans="1:5">
      <c r="A115" s="6">
        <v>113</v>
      </c>
      <c r="B115" s="5" t="str">
        <f>"683520240807104322134769"</f>
        <v>683520240807104322134769</v>
      </c>
      <c r="C115" s="5" t="str">
        <f t="shared" si="7"/>
        <v>20240308</v>
      </c>
      <c r="D115" s="5" t="s">
        <v>13</v>
      </c>
      <c r="E115" s="5" t="str">
        <f>"王梅"</f>
        <v>王梅</v>
      </c>
    </row>
    <row r="116" s="1" customFormat="1" ht="15" customHeight="1" spans="1:5">
      <c r="A116" s="6">
        <v>114</v>
      </c>
      <c r="B116" s="5" t="str">
        <f>"683520240807112656134929"</f>
        <v>683520240807112656134929</v>
      </c>
      <c r="C116" s="5" t="str">
        <f t="shared" si="7"/>
        <v>20240308</v>
      </c>
      <c r="D116" s="5" t="s">
        <v>13</v>
      </c>
      <c r="E116" s="5" t="str">
        <f>"张辉"</f>
        <v>张辉</v>
      </c>
    </row>
    <row r="117" s="1" customFormat="1" ht="15" customHeight="1" spans="1:5">
      <c r="A117" s="6">
        <v>115</v>
      </c>
      <c r="B117" s="5" t="str">
        <f>"683520240807103116134724"</f>
        <v>683520240807103116134724</v>
      </c>
      <c r="C117" s="5" t="str">
        <f t="shared" si="7"/>
        <v>20240308</v>
      </c>
      <c r="D117" s="5" t="s">
        <v>13</v>
      </c>
      <c r="E117" s="5" t="str">
        <f>"王勇"</f>
        <v>王勇</v>
      </c>
    </row>
    <row r="118" s="1" customFormat="1" ht="15" customHeight="1" spans="1:5">
      <c r="A118" s="6">
        <v>116</v>
      </c>
      <c r="B118" s="5" t="str">
        <f>"683520240805195435128937"</f>
        <v>683520240805195435128937</v>
      </c>
      <c r="C118" s="5" t="str">
        <f t="shared" ref="C118:C131" si="8">"20240309"</f>
        <v>20240309</v>
      </c>
      <c r="D118" s="5" t="s">
        <v>14</v>
      </c>
      <c r="E118" s="5" t="str">
        <f>"毛鑫"</f>
        <v>毛鑫</v>
      </c>
    </row>
    <row r="119" s="1" customFormat="1" ht="15" customHeight="1" spans="1:5">
      <c r="A119" s="6">
        <v>117</v>
      </c>
      <c r="B119" s="5" t="str">
        <f>"683520240807124235135177"</f>
        <v>683520240807124235135177</v>
      </c>
      <c r="C119" s="5" t="str">
        <f t="shared" si="8"/>
        <v>20240309</v>
      </c>
      <c r="D119" s="5" t="s">
        <v>14</v>
      </c>
      <c r="E119" s="5" t="str">
        <f>"葛新家"</f>
        <v>葛新家</v>
      </c>
    </row>
    <row r="120" s="1" customFormat="1" ht="15" customHeight="1" spans="1:5">
      <c r="A120" s="6">
        <v>118</v>
      </c>
      <c r="B120" s="5" t="str">
        <f>"683520240807125348135209"</f>
        <v>683520240807125348135209</v>
      </c>
      <c r="C120" s="5" t="str">
        <f t="shared" si="8"/>
        <v>20240309</v>
      </c>
      <c r="D120" s="5" t="s">
        <v>14</v>
      </c>
      <c r="E120" s="5" t="str">
        <f>"耿慧敏"</f>
        <v>耿慧敏</v>
      </c>
    </row>
    <row r="121" s="1" customFormat="1" ht="15" customHeight="1" spans="1:5">
      <c r="A121" s="6">
        <v>119</v>
      </c>
      <c r="B121" s="5" t="str">
        <f>"683520240807132005135301"</f>
        <v>683520240807132005135301</v>
      </c>
      <c r="C121" s="5" t="str">
        <f t="shared" si="8"/>
        <v>20240309</v>
      </c>
      <c r="D121" s="5" t="s">
        <v>14</v>
      </c>
      <c r="E121" s="5" t="str">
        <f>"王丽君"</f>
        <v>王丽君</v>
      </c>
    </row>
    <row r="122" s="1" customFormat="1" ht="15" customHeight="1" spans="1:5">
      <c r="A122" s="6">
        <v>120</v>
      </c>
      <c r="B122" s="5" t="str">
        <f>"683520240806183740133088"</f>
        <v>683520240806183740133088</v>
      </c>
      <c r="C122" s="5" t="str">
        <f t="shared" si="8"/>
        <v>20240309</v>
      </c>
      <c r="D122" s="5" t="s">
        <v>14</v>
      </c>
      <c r="E122" s="5" t="str">
        <f>"彭丽军"</f>
        <v>彭丽军</v>
      </c>
    </row>
    <row r="123" s="1" customFormat="1" ht="15" customHeight="1" spans="1:5">
      <c r="A123" s="6">
        <v>121</v>
      </c>
      <c r="B123" s="5" t="str">
        <f>"683520240807131032135272"</f>
        <v>683520240807131032135272</v>
      </c>
      <c r="C123" s="5" t="str">
        <f t="shared" si="8"/>
        <v>20240309</v>
      </c>
      <c r="D123" s="5" t="s">
        <v>14</v>
      </c>
      <c r="E123" s="5" t="str">
        <f>"马远征"</f>
        <v>马远征</v>
      </c>
    </row>
    <row r="124" s="1" customFormat="1" ht="15" customHeight="1" spans="1:5">
      <c r="A124" s="6">
        <v>122</v>
      </c>
      <c r="B124" s="5" t="str">
        <f>"683520240807124632135185"</f>
        <v>683520240807124632135185</v>
      </c>
      <c r="C124" s="5" t="str">
        <f t="shared" si="8"/>
        <v>20240309</v>
      </c>
      <c r="D124" s="5" t="s">
        <v>14</v>
      </c>
      <c r="E124" s="5" t="str">
        <f>"李灿"</f>
        <v>李灿</v>
      </c>
    </row>
    <row r="125" s="1" customFormat="1" ht="15" customHeight="1" spans="1:5">
      <c r="A125" s="6">
        <v>123</v>
      </c>
      <c r="B125" s="5" t="str">
        <f>"683520240807131335135282"</f>
        <v>683520240807131335135282</v>
      </c>
      <c r="C125" s="5" t="str">
        <f t="shared" si="8"/>
        <v>20240309</v>
      </c>
      <c r="D125" s="5" t="s">
        <v>14</v>
      </c>
      <c r="E125" s="5" t="str">
        <f>"高苗"</f>
        <v>高苗</v>
      </c>
    </row>
    <row r="126" s="1" customFormat="1" ht="15" customHeight="1" spans="1:5">
      <c r="A126" s="6">
        <v>124</v>
      </c>
      <c r="B126" s="5" t="str">
        <f>"683520240807130922135264"</f>
        <v>683520240807130922135264</v>
      </c>
      <c r="C126" s="5" t="str">
        <f t="shared" si="8"/>
        <v>20240309</v>
      </c>
      <c r="D126" s="5" t="s">
        <v>14</v>
      </c>
      <c r="E126" s="5" t="str">
        <f>"李若愚"</f>
        <v>李若愚</v>
      </c>
    </row>
    <row r="127" s="1" customFormat="1" ht="15" customHeight="1" spans="1:5">
      <c r="A127" s="6">
        <v>125</v>
      </c>
      <c r="B127" s="5" t="str">
        <f>"683520240807134128135359"</f>
        <v>683520240807134128135359</v>
      </c>
      <c r="C127" s="5" t="str">
        <f t="shared" si="8"/>
        <v>20240309</v>
      </c>
      <c r="D127" s="5" t="s">
        <v>14</v>
      </c>
      <c r="E127" s="5" t="str">
        <f>"刘莎"</f>
        <v>刘莎</v>
      </c>
    </row>
    <row r="128" s="1" customFormat="1" ht="15" customHeight="1" spans="1:5">
      <c r="A128" s="6">
        <v>126</v>
      </c>
      <c r="B128" s="5" t="str">
        <f>"683520240806133603131815"</f>
        <v>683520240806133603131815</v>
      </c>
      <c r="C128" s="5" t="str">
        <f t="shared" si="8"/>
        <v>20240309</v>
      </c>
      <c r="D128" s="5" t="s">
        <v>14</v>
      </c>
      <c r="E128" s="5" t="str">
        <f>"董倩文"</f>
        <v>董倩文</v>
      </c>
    </row>
    <row r="129" s="1" customFormat="1" ht="15" customHeight="1" spans="1:5">
      <c r="A129" s="6">
        <v>127</v>
      </c>
      <c r="B129" s="5" t="str">
        <f>"683520240807152349135709"</f>
        <v>683520240807152349135709</v>
      </c>
      <c r="C129" s="5" t="str">
        <f t="shared" si="8"/>
        <v>20240309</v>
      </c>
      <c r="D129" s="5" t="s">
        <v>14</v>
      </c>
      <c r="E129" s="5" t="str">
        <f>"姚星星"</f>
        <v>姚星星</v>
      </c>
    </row>
    <row r="130" s="1" customFormat="1" ht="15" customHeight="1" spans="1:5">
      <c r="A130" s="6">
        <v>128</v>
      </c>
      <c r="B130" s="5" t="str">
        <f>"683520240807144629135569"</f>
        <v>683520240807144629135569</v>
      </c>
      <c r="C130" s="5" t="str">
        <f t="shared" si="8"/>
        <v>20240309</v>
      </c>
      <c r="D130" s="5" t="s">
        <v>14</v>
      </c>
      <c r="E130" s="5" t="str">
        <f>"周旭晗"</f>
        <v>周旭晗</v>
      </c>
    </row>
    <row r="131" s="1" customFormat="1" ht="15" customHeight="1" spans="1:5">
      <c r="A131" s="6">
        <v>129</v>
      </c>
      <c r="B131" s="5" t="str">
        <f>"683520240807152448135712"</f>
        <v>683520240807152448135712</v>
      </c>
      <c r="C131" s="5" t="str">
        <f t="shared" si="8"/>
        <v>20240309</v>
      </c>
      <c r="D131" s="5" t="s">
        <v>14</v>
      </c>
      <c r="E131" s="5" t="str">
        <f>"刘晓艳"</f>
        <v>刘晓艳</v>
      </c>
    </row>
    <row r="132" s="1" customFormat="1" ht="15" customHeight="1" spans="1:5">
      <c r="A132" s="6">
        <v>130</v>
      </c>
      <c r="B132" s="5" t="str">
        <f>"683520240806074805129713"</f>
        <v>683520240806074805129713</v>
      </c>
      <c r="C132" s="5" t="str">
        <f t="shared" ref="C132:C144" si="9">"20240310"</f>
        <v>20240310</v>
      </c>
      <c r="D132" s="5" t="s">
        <v>15</v>
      </c>
      <c r="E132" s="5" t="str">
        <f>"周心悦"</f>
        <v>周心悦</v>
      </c>
    </row>
    <row r="133" s="1" customFormat="1" ht="15" customHeight="1" spans="1:5">
      <c r="A133" s="6">
        <v>131</v>
      </c>
      <c r="B133" s="5" t="str">
        <f>"683520240806085343129786"</f>
        <v>683520240806085343129786</v>
      </c>
      <c r="C133" s="5" t="str">
        <f t="shared" si="9"/>
        <v>20240310</v>
      </c>
      <c r="D133" s="5" t="s">
        <v>15</v>
      </c>
      <c r="E133" s="5" t="str">
        <f>"王梦莹"</f>
        <v>王梦莹</v>
      </c>
    </row>
    <row r="134" s="1" customFormat="1" ht="15" customHeight="1" spans="1:5">
      <c r="A134" s="6">
        <v>132</v>
      </c>
      <c r="B134" s="5" t="str">
        <f>"683520240807083430134304"</f>
        <v>683520240807083430134304</v>
      </c>
      <c r="C134" s="5" t="str">
        <f t="shared" si="9"/>
        <v>20240310</v>
      </c>
      <c r="D134" s="5" t="s">
        <v>15</v>
      </c>
      <c r="E134" s="5" t="str">
        <f>"薛春梅"</f>
        <v>薛春梅</v>
      </c>
    </row>
    <row r="135" s="1" customFormat="1" ht="15" customHeight="1" spans="1:5">
      <c r="A135" s="6">
        <v>133</v>
      </c>
      <c r="B135" s="5" t="str">
        <f>"683520240806164323132649"</f>
        <v>683520240806164323132649</v>
      </c>
      <c r="C135" s="5" t="str">
        <f t="shared" si="9"/>
        <v>20240310</v>
      </c>
      <c r="D135" s="5" t="s">
        <v>15</v>
      </c>
      <c r="E135" s="5" t="str">
        <f>"刘艺园"</f>
        <v>刘艺园</v>
      </c>
    </row>
    <row r="136" s="1" customFormat="1" ht="15" customHeight="1" spans="1:5">
      <c r="A136" s="6">
        <v>134</v>
      </c>
      <c r="B136" s="5" t="str">
        <f>"683520240807125342135207"</f>
        <v>683520240807125342135207</v>
      </c>
      <c r="C136" s="5" t="str">
        <f t="shared" si="9"/>
        <v>20240310</v>
      </c>
      <c r="D136" s="5" t="s">
        <v>15</v>
      </c>
      <c r="E136" s="5" t="str">
        <f>"彭艳丽"</f>
        <v>彭艳丽</v>
      </c>
    </row>
    <row r="137" s="1" customFormat="1" ht="15" customHeight="1" spans="1:5">
      <c r="A137" s="6">
        <v>135</v>
      </c>
      <c r="B137" s="5" t="str">
        <f>"683520240807143721135531"</f>
        <v>683520240807143721135531</v>
      </c>
      <c r="C137" s="5" t="str">
        <f t="shared" si="9"/>
        <v>20240310</v>
      </c>
      <c r="D137" s="5" t="s">
        <v>15</v>
      </c>
      <c r="E137" s="5" t="str">
        <f>"杨文正"</f>
        <v>杨文正</v>
      </c>
    </row>
    <row r="138" s="1" customFormat="1" ht="15" customHeight="1" spans="1:5">
      <c r="A138" s="6">
        <v>136</v>
      </c>
      <c r="B138" s="5" t="str">
        <f>"683520240807143827135540"</f>
        <v>683520240807143827135540</v>
      </c>
      <c r="C138" s="5" t="str">
        <f t="shared" si="9"/>
        <v>20240310</v>
      </c>
      <c r="D138" s="5" t="s">
        <v>15</v>
      </c>
      <c r="E138" s="5" t="str">
        <f>"王崇"</f>
        <v>王崇</v>
      </c>
    </row>
    <row r="139" s="1" customFormat="1" ht="15" customHeight="1" spans="1:5">
      <c r="A139" s="6">
        <v>137</v>
      </c>
      <c r="B139" s="5" t="str">
        <f>"683520240807103434134735"</f>
        <v>683520240807103434134735</v>
      </c>
      <c r="C139" s="5" t="str">
        <f t="shared" si="9"/>
        <v>20240310</v>
      </c>
      <c r="D139" s="5" t="s">
        <v>15</v>
      </c>
      <c r="E139" s="5" t="str">
        <f>"刘敏"</f>
        <v>刘敏</v>
      </c>
    </row>
    <row r="140" s="1" customFormat="1" ht="15" customHeight="1" spans="1:5">
      <c r="A140" s="6">
        <v>138</v>
      </c>
      <c r="B140" s="5" t="str">
        <f>"683520240807113421134965"</f>
        <v>683520240807113421134965</v>
      </c>
      <c r="C140" s="5" t="str">
        <f t="shared" si="9"/>
        <v>20240310</v>
      </c>
      <c r="D140" s="5" t="s">
        <v>15</v>
      </c>
      <c r="E140" s="5" t="str">
        <f>"秦利娟"</f>
        <v>秦利娟</v>
      </c>
    </row>
    <row r="141" s="1" customFormat="1" ht="15" customHeight="1" spans="1:5">
      <c r="A141" s="6">
        <v>139</v>
      </c>
      <c r="B141" s="5" t="str">
        <f>"683520240807140558135431"</f>
        <v>683520240807140558135431</v>
      </c>
      <c r="C141" s="5" t="str">
        <f t="shared" si="9"/>
        <v>20240310</v>
      </c>
      <c r="D141" s="5" t="s">
        <v>15</v>
      </c>
      <c r="E141" s="5" t="str">
        <f>"孙娜"</f>
        <v>孙娜</v>
      </c>
    </row>
    <row r="142" s="1" customFormat="1" ht="15" customHeight="1" spans="1:5">
      <c r="A142" s="6">
        <v>140</v>
      </c>
      <c r="B142" s="5" t="str">
        <f>"683520240807102054134682"</f>
        <v>683520240807102054134682</v>
      </c>
      <c r="C142" s="5" t="str">
        <f t="shared" si="9"/>
        <v>20240310</v>
      </c>
      <c r="D142" s="5" t="s">
        <v>15</v>
      </c>
      <c r="E142" s="5" t="str">
        <f>"王梦姚"</f>
        <v>王梦姚</v>
      </c>
    </row>
    <row r="143" s="1" customFormat="1" ht="15" customHeight="1" spans="1:5">
      <c r="A143" s="6">
        <v>141</v>
      </c>
      <c r="B143" s="5" t="str">
        <f>"683520240807125947135228"</f>
        <v>683520240807125947135228</v>
      </c>
      <c r="C143" s="5" t="str">
        <f t="shared" si="9"/>
        <v>20240310</v>
      </c>
      <c r="D143" s="5" t="s">
        <v>15</v>
      </c>
      <c r="E143" s="5" t="str">
        <f>"席艳"</f>
        <v>席艳</v>
      </c>
    </row>
    <row r="144" s="1" customFormat="1" ht="15" customHeight="1" spans="1:5">
      <c r="A144" s="6">
        <v>142</v>
      </c>
      <c r="B144" s="5" t="str">
        <f>"683520240807145129135587"</f>
        <v>683520240807145129135587</v>
      </c>
      <c r="C144" s="5" t="str">
        <f t="shared" si="9"/>
        <v>20240310</v>
      </c>
      <c r="D144" s="5" t="s">
        <v>15</v>
      </c>
      <c r="E144" s="5" t="str">
        <f>"苗艳艳"</f>
        <v>苗艳艳</v>
      </c>
    </row>
    <row r="145" s="1" customFormat="1" ht="15" customHeight="1" spans="1:5">
      <c r="A145" s="6">
        <v>143</v>
      </c>
      <c r="B145" s="5" t="str">
        <f>"683520240806152123132281"</f>
        <v>683520240806152123132281</v>
      </c>
      <c r="C145" s="5" t="str">
        <f t="shared" ref="C145:C157" si="10">"20240311"</f>
        <v>20240311</v>
      </c>
      <c r="D145" s="5" t="s">
        <v>16</v>
      </c>
      <c r="E145" s="5" t="str">
        <f>"李忍忍"</f>
        <v>李忍忍</v>
      </c>
    </row>
    <row r="146" s="1" customFormat="1" ht="15" customHeight="1" spans="1:5">
      <c r="A146" s="6">
        <v>144</v>
      </c>
      <c r="B146" s="5" t="str">
        <f>"683520240805111812127211"</f>
        <v>683520240805111812127211</v>
      </c>
      <c r="C146" s="5" t="str">
        <f t="shared" si="10"/>
        <v>20240311</v>
      </c>
      <c r="D146" s="5" t="s">
        <v>16</v>
      </c>
      <c r="E146" s="5" t="str">
        <f>"沈艳楠"</f>
        <v>沈艳楠</v>
      </c>
    </row>
    <row r="147" s="1" customFormat="1" ht="15" customHeight="1" spans="1:5">
      <c r="A147" s="6">
        <v>145</v>
      </c>
      <c r="B147" s="5" t="str">
        <f>"683520240806140328131940"</f>
        <v>683520240806140328131940</v>
      </c>
      <c r="C147" s="5" t="str">
        <f t="shared" si="10"/>
        <v>20240311</v>
      </c>
      <c r="D147" s="5" t="s">
        <v>16</v>
      </c>
      <c r="E147" s="5" t="str">
        <f>"张婷婷"</f>
        <v>张婷婷</v>
      </c>
    </row>
    <row r="148" s="1" customFormat="1" ht="15" customHeight="1" spans="1:5">
      <c r="A148" s="6">
        <v>146</v>
      </c>
      <c r="B148" s="5" t="str">
        <f>"683520240805134501127715"</f>
        <v>683520240805134501127715</v>
      </c>
      <c r="C148" s="5" t="str">
        <f t="shared" si="10"/>
        <v>20240311</v>
      </c>
      <c r="D148" s="5" t="s">
        <v>16</v>
      </c>
      <c r="E148" s="5" t="str">
        <f>"张婷婷"</f>
        <v>张婷婷</v>
      </c>
    </row>
    <row r="149" s="1" customFormat="1" ht="15" customHeight="1" spans="1:5">
      <c r="A149" s="6">
        <v>147</v>
      </c>
      <c r="B149" s="5" t="str">
        <f>"683520240806151442132246"</f>
        <v>683520240806151442132246</v>
      </c>
      <c r="C149" s="5" t="str">
        <f t="shared" si="10"/>
        <v>20240311</v>
      </c>
      <c r="D149" s="5" t="s">
        <v>16</v>
      </c>
      <c r="E149" s="5" t="str">
        <f>"刘娜玮"</f>
        <v>刘娜玮</v>
      </c>
    </row>
    <row r="150" s="1" customFormat="1" ht="15" customHeight="1" spans="1:5">
      <c r="A150" s="6">
        <v>148</v>
      </c>
      <c r="B150" s="5" t="str">
        <f>"683520240806234658134053"</f>
        <v>683520240806234658134053</v>
      </c>
      <c r="C150" s="5" t="str">
        <f t="shared" si="10"/>
        <v>20240311</v>
      </c>
      <c r="D150" s="5" t="s">
        <v>16</v>
      </c>
      <c r="E150" s="5" t="str">
        <f>"吴静"</f>
        <v>吴静</v>
      </c>
    </row>
    <row r="151" s="1" customFormat="1" ht="15" customHeight="1" spans="1:5">
      <c r="A151" s="6">
        <v>149</v>
      </c>
      <c r="B151" s="5" t="str">
        <f>"683520240805211851129182"</f>
        <v>683520240805211851129182</v>
      </c>
      <c r="C151" s="5" t="str">
        <f t="shared" si="10"/>
        <v>20240311</v>
      </c>
      <c r="D151" s="5" t="s">
        <v>16</v>
      </c>
      <c r="E151" s="5" t="str">
        <f>"王笑男"</f>
        <v>王笑男</v>
      </c>
    </row>
    <row r="152" s="1" customFormat="1" ht="15" customHeight="1" spans="1:5">
      <c r="A152" s="6">
        <v>150</v>
      </c>
      <c r="B152" s="5" t="str">
        <f>"683520240806211833133603"</f>
        <v>683520240806211833133603</v>
      </c>
      <c r="C152" s="5" t="str">
        <f t="shared" si="10"/>
        <v>20240311</v>
      </c>
      <c r="D152" s="5" t="s">
        <v>16</v>
      </c>
      <c r="E152" s="5" t="str">
        <f>"田宁宁"</f>
        <v>田宁宁</v>
      </c>
    </row>
    <row r="153" s="1" customFormat="1" ht="15" customHeight="1" spans="1:5">
      <c r="A153" s="6">
        <v>151</v>
      </c>
      <c r="B153" s="5" t="str">
        <f>"683520240805160736128235"</f>
        <v>683520240805160736128235</v>
      </c>
      <c r="C153" s="5" t="str">
        <f t="shared" si="10"/>
        <v>20240311</v>
      </c>
      <c r="D153" s="5" t="s">
        <v>16</v>
      </c>
      <c r="E153" s="5" t="str">
        <f>"朱国庆"</f>
        <v>朱国庆</v>
      </c>
    </row>
    <row r="154" s="1" customFormat="1" ht="15" customHeight="1" spans="1:5">
      <c r="A154" s="6">
        <v>152</v>
      </c>
      <c r="B154" s="5" t="str">
        <f>"683520240807105340134813"</f>
        <v>683520240807105340134813</v>
      </c>
      <c r="C154" s="5" t="str">
        <f t="shared" si="10"/>
        <v>20240311</v>
      </c>
      <c r="D154" s="5" t="s">
        <v>16</v>
      </c>
      <c r="E154" s="5" t="str">
        <f>"杨小宁"</f>
        <v>杨小宁</v>
      </c>
    </row>
    <row r="155" s="1" customFormat="1" ht="15" customHeight="1" spans="1:5">
      <c r="A155" s="6">
        <v>153</v>
      </c>
      <c r="B155" s="5" t="str">
        <f>"683520240807134902135381"</f>
        <v>683520240807134902135381</v>
      </c>
      <c r="C155" s="5" t="str">
        <f t="shared" si="10"/>
        <v>20240311</v>
      </c>
      <c r="D155" s="5" t="s">
        <v>16</v>
      </c>
      <c r="E155" s="5" t="str">
        <f>"鲍娟娟"</f>
        <v>鲍娟娟</v>
      </c>
    </row>
    <row r="156" s="1" customFormat="1" ht="15" customHeight="1" spans="1:5">
      <c r="A156" s="6">
        <v>154</v>
      </c>
      <c r="B156" s="5" t="str">
        <f>"683520240807091146134407"</f>
        <v>683520240807091146134407</v>
      </c>
      <c r="C156" s="5" t="str">
        <f t="shared" si="10"/>
        <v>20240311</v>
      </c>
      <c r="D156" s="5" t="s">
        <v>16</v>
      </c>
      <c r="E156" s="5" t="str">
        <f>"李文君"</f>
        <v>李文君</v>
      </c>
    </row>
    <row r="157" s="1" customFormat="1" ht="15" customHeight="1" spans="1:5">
      <c r="A157" s="6">
        <v>155</v>
      </c>
      <c r="B157" s="5" t="str">
        <f>"683520240806184314133103"</f>
        <v>683520240806184314133103</v>
      </c>
      <c r="C157" s="5" t="str">
        <f t="shared" si="10"/>
        <v>20240311</v>
      </c>
      <c r="D157" s="5" t="s">
        <v>16</v>
      </c>
      <c r="E157" s="5" t="str">
        <f>"宋丽倩"</f>
        <v>宋丽倩</v>
      </c>
    </row>
    <row r="158" s="1" customFormat="1" ht="15" customHeight="1" spans="1:5">
      <c r="A158" s="6">
        <v>156</v>
      </c>
      <c r="B158" s="5" t="str">
        <f>"683520240806131012131709"</f>
        <v>683520240806131012131709</v>
      </c>
      <c r="C158" s="5" t="str">
        <f t="shared" ref="C158:C170" si="11">"20240312"</f>
        <v>20240312</v>
      </c>
      <c r="D158" s="5" t="s">
        <v>17</v>
      </c>
      <c r="E158" s="5" t="str">
        <f>"年晓冉"</f>
        <v>年晓冉</v>
      </c>
    </row>
    <row r="159" s="1" customFormat="1" ht="15" customHeight="1" spans="1:5">
      <c r="A159" s="6">
        <v>157</v>
      </c>
      <c r="B159" s="5" t="str">
        <f>"683520240806135307131897"</f>
        <v>683520240806135307131897</v>
      </c>
      <c r="C159" s="5" t="str">
        <f t="shared" si="11"/>
        <v>20240312</v>
      </c>
      <c r="D159" s="5" t="s">
        <v>17</v>
      </c>
      <c r="E159" s="5" t="str">
        <f>"李双"</f>
        <v>李双</v>
      </c>
    </row>
    <row r="160" s="1" customFormat="1" ht="15" customHeight="1" spans="1:5">
      <c r="A160" s="6">
        <v>158</v>
      </c>
      <c r="B160" s="5" t="str">
        <f>"683520240805105159127069"</f>
        <v>683520240805105159127069</v>
      </c>
      <c r="C160" s="5" t="str">
        <f t="shared" si="11"/>
        <v>20240312</v>
      </c>
      <c r="D160" s="5" t="s">
        <v>17</v>
      </c>
      <c r="E160" s="5" t="str">
        <f>"王艳飞"</f>
        <v>王艳飞</v>
      </c>
    </row>
    <row r="161" s="1" customFormat="1" ht="15" customHeight="1" spans="1:5">
      <c r="A161" s="6">
        <v>159</v>
      </c>
      <c r="B161" s="5" t="str">
        <f>"683520240805191500128832"</f>
        <v>683520240805191500128832</v>
      </c>
      <c r="C161" s="5" t="str">
        <f t="shared" si="11"/>
        <v>20240312</v>
      </c>
      <c r="D161" s="5" t="s">
        <v>17</v>
      </c>
      <c r="E161" s="5" t="str">
        <f>"许亚"</f>
        <v>许亚</v>
      </c>
    </row>
    <row r="162" s="1" customFormat="1" ht="15" customHeight="1" spans="1:5">
      <c r="A162" s="6">
        <v>160</v>
      </c>
      <c r="B162" s="5" t="str">
        <f>"683520240806225002133901"</f>
        <v>683520240806225002133901</v>
      </c>
      <c r="C162" s="5" t="str">
        <f t="shared" si="11"/>
        <v>20240312</v>
      </c>
      <c r="D162" s="5" t="s">
        <v>17</v>
      </c>
      <c r="E162" s="5" t="str">
        <f>"王曼"</f>
        <v>王曼</v>
      </c>
    </row>
    <row r="163" s="1" customFormat="1" ht="15" customHeight="1" spans="1:5">
      <c r="A163" s="6">
        <v>161</v>
      </c>
      <c r="B163" s="5" t="str">
        <f>"683520240807075200134228"</f>
        <v>683520240807075200134228</v>
      </c>
      <c r="C163" s="5" t="str">
        <f t="shared" si="11"/>
        <v>20240312</v>
      </c>
      <c r="D163" s="5" t="s">
        <v>17</v>
      </c>
      <c r="E163" s="5" t="str">
        <f>"魏丽"</f>
        <v>魏丽</v>
      </c>
    </row>
    <row r="164" s="1" customFormat="1" ht="15" customHeight="1" spans="1:5">
      <c r="A164" s="6">
        <v>162</v>
      </c>
      <c r="B164" s="5" t="str">
        <f>"683520240805095143126729"</f>
        <v>683520240805095143126729</v>
      </c>
      <c r="C164" s="5" t="str">
        <f t="shared" si="11"/>
        <v>20240312</v>
      </c>
      <c r="D164" s="5" t="s">
        <v>17</v>
      </c>
      <c r="E164" s="5" t="str">
        <f>"韦丹"</f>
        <v>韦丹</v>
      </c>
    </row>
    <row r="165" s="1" customFormat="1" ht="15" customHeight="1" spans="1:5">
      <c r="A165" s="6">
        <v>163</v>
      </c>
      <c r="B165" s="5" t="str">
        <f>"683520240805114517127315"</f>
        <v>683520240805114517127315</v>
      </c>
      <c r="C165" s="5" t="str">
        <f t="shared" si="11"/>
        <v>20240312</v>
      </c>
      <c r="D165" s="5" t="s">
        <v>17</v>
      </c>
      <c r="E165" s="5" t="str">
        <f>"薛秀秀"</f>
        <v>薛秀秀</v>
      </c>
    </row>
    <row r="166" s="1" customFormat="1" ht="15" customHeight="1" spans="1:5">
      <c r="A166" s="6">
        <v>164</v>
      </c>
      <c r="B166" s="5" t="str">
        <f>"683520240806151719132259"</f>
        <v>683520240806151719132259</v>
      </c>
      <c r="C166" s="5" t="str">
        <f t="shared" si="11"/>
        <v>20240312</v>
      </c>
      <c r="D166" s="5" t="s">
        <v>17</v>
      </c>
      <c r="E166" s="5" t="str">
        <f>"刘琼"</f>
        <v>刘琼</v>
      </c>
    </row>
    <row r="167" s="1" customFormat="1" ht="15" customHeight="1" spans="1:5">
      <c r="A167" s="6">
        <v>165</v>
      </c>
      <c r="B167" s="5" t="str">
        <f>"683520240806172027132810"</f>
        <v>683520240806172027132810</v>
      </c>
      <c r="C167" s="5" t="str">
        <f t="shared" si="11"/>
        <v>20240312</v>
      </c>
      <c r="D167" s="5" t="s">
        <v>17</v>
      </c>
      <c r="E167" s="5" t="str">
        <f>"张雨露"</f>
        <v>张雨露</v>
      </c>
    </row>
    <row r="168" s="1" customFormat="1" ht="15" customHeight="1" spans="1:5">
      <c r="A168" s="6">
        <v>166</v>
      </c>
      <c r="B168" s="5" t="str">
        <f>"683520240806160632132496"</f>
        <v>683520240806160632132496</v>
      </c>
      <c r="C168" s="5" t="str">
        <f t="shared" si="11"/>
        <v>20240312</v>
      </c>
      <c r="D168" s="5" t="s">
        <v>17</v>
      </c>
      <c r="E168" s="5" t="str">
        <f>"杨中丽"</f>
        <v>杨中丽</v>
      </c>
    </row>
    <row r="169" s="1" customFormat="1" ht="15" customHeight="1" spans="1:5">
      <c r="A169" s="6">
        <v>167</v>
      </c>
      <c r="B169" s="5" t="str">
        <f>"683520240805173310128556"</f>
        <v>683520240805173310128556</v>
      </c>
      <c r="C169" s="5" t="str">
        <f t="shared" si="11"/>
        <v>20240312</v>
      </c>
      <c r="D169" s="5" t="s">
        <v>17</v>
      </c>
      <c r="E169" s="5" t="str">
        <f>"张培磊"</f>
        <v>张培磊</v>
      </c>
    </row>
    <row r="170" s="1" customFormat="1" ht="15" customHeight="1" spans="1:5">
      <c r="A170" s="6">
        <v>168</v>
      </c>
      <c r="B170" s="5" t="str">
        <f>"683520240806221752133808"</f>
        <v>683520240806221752133808</v>
      </c>
      <c r="C170" s="5" t="str">
        <f t="shared" si="11"/>
        <v>20240312</v>
      </c>
      <c r="D170" s="5" t="s">
        <v>17</v>
      </c>
      <c r="E170" s="5" t="str">
        <f>"卢纯贞"</f>
        <v>卢纯贞</v>
      </c>
    </row>
    <row r="171" s="1" customFormat="1" ht="15" customHeight="1" spans="1:5">
      <c r="A171" s="6">
        <v>169</v>
      </c>
      <c r="B171" s="5" t="str">
        <f>"683520240805091050126489"</f>
        <v>683520240805091050126489</v>
      </c>
      <c r="C171" s="5" t="str">
        <f t="shared" ref="C171:C187" si="12">"20240313"</f>
        <v>20240313</v>
      </c>
      <c r="D171" s="5" t="s">
        <v>18</v>
      </c>
      <c r="E171" s="5" t="str">
        <f>"尤鸿芳"</f>
        <v>尤鸿芳</v>
      </c>
    </row>
    <row r="172" s="1" customFormat="1" ht="15" customHeight="1" spans="1:5">
      <c r="A172" s="6">
        <v>170</v>
      </c>
      <c r="B172" s="5" t="str">
        <f>"683520240807032414134187"</f>
        <v>683520240807032414134187</v>
      </c>
      <c r="C172" s="5" t="str">
        <f t="shared" si="12"/>
        <v>20240313</v>
      </c>
      <c r="D172" s="5" t="s">
        <v>18</v>
      </c>
      <c r="E172" s="5" t="str">
        <f>"马晓东"</f>
        <v>马晓东</v>
      </c>
    </row>
    <row r="173" s="1" customFormat="1" ht="15" customHeight="1" spans="1:5">
      <c r="A173" s="6">
        <v>171</v>
      </c>
      <c r="B173" s="5" t="str">
        <f>"683520240807085132134347"</f>
        <v>683520240807085132134347</v>
      </c>
      <c r="C173" s="5" t="str">
        <f t="shared" si="12"/>
        <v>20240313</v>
      </c>
      <c r="D173" s="5" t="s">
        <v>18</v>
      </c>
      <c r="E173" s="5" t="str">
        <f>"高云云"</f>
        <v>高云云</v>
      </c>
    </row>
    <row r="174" s="1" customFormat="1" ht="15" customHeight="1" spans="1:5">
      <c r="A174" s="6">
        <v>172</v>
      </c>
      <c r="B174" s="5" t="str">
        <f>"683520240805104830127047"</f>
        <v>683520240805104830127047</v>
      </c>
      <c r="C174" s="5" t="str">
        <f t="shared" si="12"/>
        <v>20240313</v>
      </c>
      <c r="D174" s="5" t="s">
        <v>18</v>
      </c>
      <c r="E174" s="5" t="str">
        <f>"张萌"</f>
        <v>张萌</v>
      </c>
    </row>
    <row r="175" s="1" customFormat="1" ht="15" customHeight="1" spans="1:5">
      <c r="A175" s="6">
        <v>173</v>
      </c>
      <c r="B175" s="5" t="str">
        <f>"683520240807103200134729"</f>
        <v>683520240807103200134729</v>
      </c>
      <c r="C175" s="5" t="str">
        <f t="shared" si="12"/>
        <v>20240313</v>
      </c>
      <c r="D175" s="5" t="s">
        <v>18</v>
      </c>
      <c r="E175" s="5" t="str">
        <f>"王青青"</f>
        <v>王青青</v>
      </c>
    </row>
    <row r="176" s="1" customFormat="1" ht="15" customHeight="1" spans="1:5">
      <c r="A176" s="6">
        <v>174</v>
      </c>
      <c r="B176" s="5" t="str">
        <f>"683520240807112130134908"</f>
        <v>683520240807112130134908</v>
      </c>
      <c r="C176" s="5" t="str">
        <f t="shared" si="12"/>
        <v>20240313</v>
      </c>
      <c r="D176" s="5" t="s">
        <v>18</v>
      </c>
      <c r="E176" s="5" t="str">
        <f>"张娇"</f>
        <v>张娇</v>
      </c>
    </row>
    <row r="177" s="1" customFormat="1" ht="15" customHeight="1" spans="1:5">
      <c r="A177" s="6">
        <v>175</v>
      </c>
      <c r="B177" s="5" t="str">
        <f>"683520240806085802129797"</f>
        <v>683520240806085802129797</v>
      </c>
      <c r="C177" s="5" t="str">
        <f t="shared" si="12"/>
        <v>20240313</v>
      </c>
      <c r="D177" s="5" t="s">
        <v>18</v>
      </c>
      <c r="E177" s="5" t="str">
        <f>"王显勤"</f>
        <v>王显勤</v>
      </c>
    </row>
    <row r="178" s="1" customFormat="1" ht="15" customHeight="1" spans="1:5">
      <c r="A178" s="6">
        <v>176</v>
      </c>
      <c r="B178" s="5" t="str">
        <f>"683520240807072811134210"</f>
        <v>683520240807072811134210</v>
      </c>
      <c r="C178" s="5" t="str">
        <f t="shared" si="12"/>
        <v>20240313</v>
      </c>
      <c r="D178" s="5" t="s">
        <v>18</v>
      </c>
      <c r="E178" s="5" t="str">
        <f>"崔兰兰"</f>
        <v>崔兰兰</v>
      </c>
    </row>
    <row r="179" s="1" customFormat="1" ht="15" customHeight="1" spans="1:5">
      <c r="A179" s="6">
        <v>177</v>
      </c>
      <c r="B179" s="5" t="str">
        <f>"683520240807130435135248"</f>
        <v>683520240807130435135248</v>
      </c>
      <c r="C179" s="5" t="str">
        <f t="shared" si="12"/>
        <v>20240313</v>
      </c>
      <c r="D179" s="5" t="s">
        <v>18</v>
      </c>
      <c r="E179" s="5" t="str">
        <f>"武春侠"</f>
        <v>武春侠</v>
      </c>
    </row>
    <row r="180" s="1" customFormat="1" ht="15" customHeight="1" spans="1:5">
      <c r="A180" s="6">
        <v>178</v>
      </c>
      <c r="B180" s="5" t="str">
        <f>"683520240805094914126715"</f>
        <v>683520240805094914126715</v>
      </c>
      <c r="C180" s="5" t="str">
        <f t="shared" si="12"/>
        <v>20240313</v>
      </c>
      <c r="D180" s="5" t="s">
        <v>18</v>
      </c>
      <c r="E180" s="5" t="str">
        <f>"张丽"</f>
        <v>张丽</v>
      </c>
    </row>
    <row r="181" s="1" customFormat="1" ht="15" customHeight="1" spans="1:5">
      <c r="A181" s="6">
        <v>179</v>
      </c>
      <c r="B181" s="5" t="str">
        <f>"683520240807125143135201"</f>
        <v>683520240807125143135201</v>
      </c>
      <c r="C181" s="5" t="str">
        <f t="shared" si="12"/>
        <v>20240313</v>
      </c>
      <c r="D181" s="5" t="s">
        <v>18</v>
      </c>
      <c r="E181" s="5" t="str">
        <f>"梅晓宇"</f>
        <v>梅晓宇</v>
      </c>
    </row>
    <row r="182" s="1" customFormat="1" ht="15" customHeight="1" spans="1:5">
      <c r="A182" s="6">
        <v>180</v>
      </c>
      <c r="B182" s="5" t="str">
        <f>"683520240807122716135116"</f>
        <v>683520240807122716135116</v>
      </c>
      <c r="C182" s="5" t="str">
        <f t="shared" si="12"/>
        <v>20240313</v>
      </c>
      <c r="D182" s="5" t="s">
        <v>18</v>
      </c>
      <c r="E182" s="5" t="str">
        <f>"王方"</f>
        <v>王方</v>
      </c>
    </row>
    <row r="183" s="1" customFormat="1" ht="15" customHeight="1" spans="1:5">
      <c r="A183" s="6">
        <v>181</v>
      </c>
      <c r="B183" s="5" t="str">
        <f>"683520240807143521135521"</f>
        <v>683520240807143521135521</v>
      </c>
      <c r="C183" s="5" t="str">
        <f t="shared" si="12"/>
        <v>20240313</v>
      </c>
      <c r="D183" s="5" t="s">
        <v>18</v>
      </c>
      <c r="E183" s="5" t="str">
        <f>"焦絮影"</f>
        <v>焦絮影</v>
      </c>
    </row>
    <row r="184" s="1" customFormat="1" ht="15" customHeight="1" spans="1:5">
      <c r="A184" s="6">
        <v>182</v>
      </c>
      <c r="B184" s="5" t="str">
        <f>"683520240807130313135243"</f>
        <v>683520240807130313135243</v>
      </c>
      <c r="C184" s="5" t="str">
        <f t="shared" si="12"/>
        <v>20240313</v>
      </c>
      <c r="D184" s="5" t="s">
        <v>18</v>
      </c>
      <c r="E184" s="5" t="str">
        <f>"张静"</f>
        <v>张静</v>
      </c>
    </row>
    <row r="185" s="1" customFormat="1" ht="15" customHeight="1" spans="1:5">
      <c r="A185" s="6">
        <v>183</v>
      </c>
      <c r="B185" s="5" t="str">
        <f>"683520240807143351135518"</f>
        <v>683520240807143351135518</v>
      </c>
      <c r="C185" s="5" t="str">
        <f t="shared" si="12"/>
        <v>20240313</v>
      </c>
      <c r="D185" s="5" t="s">
        <v>18</v>
      </c>
      <c r="E185" s="5" t="str">
        <f>"牛亚慧"</f>
        <v>牛亚慧</v>
      </c>
    </row>
    <row r="186" s="1" customFormat="1" ht="15" customHeight="1" spans="1:5">
      <c r="A186" s="6">
        <v>184</v>
      </c>
      <c r="B186" s="5" t="str">
        <f>"683520240806232358134001"</f>
        <v>683520240806232358134001</v>
      </c>
      <c r="C186" s="5" t="str">
        <f t="shared" si="12"/>
        <v>20240313</v>
      </c>
      <c r="D186" s="5" t="s">
        <v>18</v>
      </c>
      <c r="E186" s="5" t="str">
        <f>"孙欢欢"</f>
        <v>孙欢欢</v>
      </c>
    </row>
    <row r="187" s="1" customFormat="1" ht="15" customHeight="1" spans="1:5">
      <c r="A187" s="6">
        <v>185</v>
      </c>
      <c r="B187" s="5" t="str">
        <f>"683520240807125038135193"</f>
        <v>683520240807125038135193</v>
      </c>
      <c r="C187" s="5" t="str">
        <f t="shared" si="12"/>
        <v>20240313</v>
      </c>
      <c r="D187" s="5" t="s">
        <v>18</v>
      </c>
      <c r="E187" s="5" t="str">
        <f>"李玉"</f>
        <v>李玉</v>
      </c>
    </row>
    <row r="188" s="1" customFormat="1" ht="15" customHeight="1" spans="1:5">
      <c r="A188" s="6">
        <v>186</v>
      </c>
      <c r="B188" s="5" t="str">
        <f>"683520240806152005132276"</f>
        <v>683520240806152005132276</v>
      </c>
      <c r="C188" s="5" t="str">
        <f t="shared" ref="C188:C201" si="13">"20240314"</f>
        <v>20240314</v>
      </c>
      <c r="D188" s="5" t="s">
        <v>19</v>
      </c>
      <c r="E188" s="5" t="str">
        <f>"彭红梅"</f>
        <v>彭红梅</v>
      </c>
    </row>
    <row r="189" s="1" customFormat="1" ht="15" customHeight="1" spans="1:5">
      <c r="A189" s="6">
        <v>187</v>
      </c>
      <c r="B189" s="5" t="str">
        <f>"683520240805161345128260"</f>
        <v>683520240805161345128260</v>
      </c>
      <c r="C189" s="5" t="str">
        <f t="shared" si="13"/>
        <v>20240314</v>
      </c>
      <c r="D189" s="5" t="s">
        <v>19</v>
      </c>
      <c r="E189" s="5" t="str">
        <f>"尹静"</f>
        <v>尹静</v>
      </c>
    </row>
    <row r="190" s="1" customFormat="1" ht="15" customHeight="1" spans="1:5">
      <c r="A190" s="6">
        <v>188</v>
      </c>
      <c r="B190" s="5" t="str">
        <f>"683520240805092458126575"</f>
        <v>683520240805092458126575</v>
      </c>
      <c r="C190" s="5" t="str">
        <f t="shared" si="13"/>
        <v>20240314</v>
      </c>
      <c r="D190" s="5" t="s">
        <v>19</v>
      </c>
      <c r="E190" s="5" t="str">
        <f>"王涤尘"</f>
        <v>王涤尘</v>
      </c>
    </row>
    <row r="191" s="1" customFormat="1" ht="15" customHeight="1" spans="1:5">
      <c r="A191" s="6">
        <v>189</v>
      </c>
      <c r="B191" s="5" t="str">
        <f>"683520240807122253135104"</f>
        <v>683520240807122253135104</v>
      </c>
      <c r="C191" s="5" t="str">
        <f t="shared" si="13"/>
        <v>20240314</v>
      </c>
      <c r="D191" s="5" t="s">
        <v>19</v>
      </c>
      <c r="E191" s="5" t="str">
        <f>"刘雨梦"</f>
        <v>刘雨梦</v>
      </c>
    </row>
    <row r="192" s="1" customFormat="1" ht="15" customHeight="1" spans="1:5">
      <c r="A192" s="6">
        <v>190</v>
      </c>
      <c r="B192" s="5" t="str">
        <f>"683520240805195932128957"</f>
        <v>683520240805195932128957</v>
      </c>
      <c r="C192" s="5" t="str">
        <f t="shared" si="13"/>
        <v>20240314</v>
      </c>
      <c r="D192" s="5" t="s">
        <v>19</v>
      </c>
      <c r="E192" s="5" t="str">
        <f>"谢薇丽"</f>
        <v>谢薇丽</v>
      </c>
    </row>
    <row r="193" s="1" customFormat="1" ht="15" customHeight="1" spans="1:5">
      <c r="A193" s="6">
        <v>191</v>
      </c>
      <c r="B193" s="5" t="str">
        <f>"683520240806094950130470"</f>
        <v>683520240806094950130470</v>
      </c>
      <c r="C193" s="5" t="str">
        <f t="shared" si="13"/>
        <v>20240314</v>
      </c>
      <c r="D193" s="5" t="s">
        <v>19</v>
      </c>
      <c r="E193" s="5" t="str">
        <f>"郑梦茹"</f>
        <v>郑梦茹</v>
      </c>
    </row>
    <row r="194" s="1" customFormat="1" ht="15" customHeight="1" spans="1:5">
      <c r="A194" s="6">
        <v>192</v>
      </c>
      <c r="B194" s="5" t="str">
        <f>"683520240807093928134501"</f>
        <v>683520240807093928134501</v>
      </c>
      <c r="C194" s="5" t="str">
        <f t="shared" si="13"/>
        <v>20240314</v>
      </c>
      <c r="D194" s="5" t="s">
        <v>19</v>
      </c>
      <c r="E194" s="5" t="str">
        <f>"姜珊"</f>
        <v>姜珊</v>
      </c>
    </row>
    <row r="195" s="1" customFormat="1" ht="15" customHeight="1" spans="1:5">
      <c r="A195" s="6">
        <v>193</v>
      </c>
      <c r="B195" s="5" t="str">
        <f>"683520240807133504135340"</f>
        <v>683520240807133504135340</v>
      </c>
      <c r="C195" s="5" t="str">
        <f t="shared" si="13"/>
        <v>20240314</v>
      </c>
      <c r="D195" s="5" t="s">
        <v>19</v>
      </c>
      <c r="E195" s="5" t="str">
        <f>"黄晴茹"</f>
        <v>黄晴茹</v>
      </c>
    </row>
    <row r="196" s="1" customFormat="1" ht="15" customHeight="1" spans="1:5">
      <c r="A196" s="6">
        <v>194</v>
      </c>
      <c r="B196" s="5" t="str">
        <f>"683520240807132820135324"</f>
        <v>683520240807132820135324</v>
      </c>
      <c r="C196" s="5" t="str">
        <f t="shared" si="13"/>
        <v>20240314</v>
      </c>
      <c r="D196" s="5" t="s">
        <v>19</v>
      </c>
      <c r="E196" s="5" t="str">
        <f>"孙荣"</f>
        <v>孙荣</v>
      </c>
    </row>
    <row r="197" s="1" customFormat="1" ht="15" customHeight="1" spans="1:5">
      <c r="A197" s="6">
        <v>195</v>
      </c>
      <c r="B197" s="5" t="str">
        <f>"683520240806231243133979"</f>
        <v>683520240806231243133979</v>
      </c>
      <c r="C197" s="5" t="str">
        <f t="shared" si="13"/>
        <v>20240314</v>
      </c>
      <c r="D197" s="5" t="s">
        <v>19</v>
      </c>
      <c r="E197" s="5" t="str">
        <f>"袁宁"</f>
        <v>袁宁</v>
      </c>
    </row>
    <row r="198" s="1" customFormat="1" ht="15" customHeight="1" spans="1:5">
      <c r="A198" s="6">
        <v>196</v>
      </c>
      <c r="B198" s="5" t="str">
        <f>"683520240806130857131704"</f>
        <v>683520240806130857131704</v>
      </c>
      <c r="C198" s="5" t="str">
        <f t="shared" si="13"/>
        <v>20240314</v>
      </c>
      <c r="D198" s="5" t="s">
        <v>19</v>
      </c>
      <c r="E198" s="5" t="str">
        <f>"袁媛"</f>
        <v>袁媛</v>
      </c>
    </row>
    <row r="199" s="1" customFormat="1" ht="15" customHeight="1" spans="1:5">
      <c r="A199" s="6">
        <v>197</v>
      </c>
      <c r="B199" s="5" t="str">
        <f>"683520240807121919135095"</f>
        <v>683520240807121919135095</v>
      </c>
      <c r="C199" s="5" t="str">
        <f t="shared" si="13"/>
        <v>20240314</v>
      </c>
      <c r="D199" s="5" t="s">
        <v>19</v>
      </c>
      <c r="E199" s="5" t="str">
        <f>"李丽娜"</f>
        <v>李丽娜</v>
      </c>
    </row>
    <row r="200" s="1" customFormat="1" ht="15" customHeight="1" spans="1:5">
      <c r="A200" s="6">
        <v>198</v>
      </c>
      <c r="B200" s="5" t="str">
        <f>"683520240805103407126965"</f>
        <v>683520240805103407126965</v>
      </c>
      <c r="C200" s="5" t="str">
        <f t="shared" si="13"/>
        <v>20240314</v>
      </c>
      <c r="D200" s="5" t="s">
        <v>19</v>
      </c>
      <c r="E200" s="5" t="str">
        <f>"蔡明德"</f>
        <v>蔡明德</v>
      </c>
    </row>
    <row r="201" s="1" customFormat="1" ht="15" customHeight="1" spans="1:5">
      <c r="A201" s="6">
        <v>199</v>
      </c>
      <c r="B201" s="5" t="str">
        <f>"683520240806154133132387"</f>
        <v>683520240806154133132387</v>
      </c>
      <c r="C201" s="5" t="str">
        <f t="shared" si="13"/>
        <v>20240314</v>
      </c>
      <c r="D201" s="5" t="s">
        <v>19</v>
      </c>
      <c r="E201" s="5" t="str">
        <f>"高近近"</f>
        <v>高近近</v>
      </c>
    </row>
    <row r="202" s="1" customFormat="1" ht="15" customHeight="1" spans="1:5">
      <c r="A202" s="6">
        <v>200</v>
      </c>
      <c r="B202" s="5" t="str">
        <f>"683520240806173156132869"</f>
        <v>683520240806173156132869</v>
      </c>
      <c r="C202" s="5" t="str">
        <f t="shared" ref="C202:C214" si="14">"20240315"</f>
        <v>20240315</v>
      </c>
      <c r="D202" s="5" t="s">
        <v>20</v>
      </c>
      <c r="E202" s="5" t="str">
        <f>"罗曼莉"</f>
        <v>罗曼莉</v>
      </c>
    </row>
    <row r="203" s="1" customFormat="1" ht="15" customHeight="1" spans="1:5">
      <c r="A203" s="6">
        <v>201</v>
      </c>
      <c r="B203" s="5" t="str">
        <f>"683520240805092603126581"</f>
        <v>683520240805092603126581</v>
      </c>
      <c r="C203" s="5" t="str">
        <f t="shared" si="14"/>
        <v>20240315</v>
      </c>
      <c r="D203" s="5" t="s">
        <v>20</v>
      </c>
      <c r="E203" s="5" t="str">
        <f>"孙大春"</f>
        <v>孙大春</v>
      </c>
    </row>
    <row r="204" s="1" customFormat="1" ht="15" customHeight="1" spans="1:5">
      <c r="A204" s="6">
        <v>202</v>
      </c>
      <c r="B204" s="5" t="str">
        <f>"683520240807094737134532"</f>
        <v>683520240807094737134532</v>
      </c>
      <c r="C204" s="5" t="str">
        <f t="shared" si="14"/>
        <v>20240315</v>
      </c>
      <c r="D204" s="5" t="s">
        <v>20</v>
      </c>
      <c r="E204" s="5" t="str">
        <f>"杨莹莹"</f>
        <v>杨莹莹</v>
      </c>
    </row>
    <row r="205" s="1" customFormat="1" ht="15" customHeight="1" spans="1:5">
      <c r="A205" s="6">
        <v>203</v>
      </c>
      <c r="B205" s="5" t="str">
        <f>"683520240807121511135084"</f>
        <v>683520240807121511135084</v>
      </c>
      <c r="C205" s="5" t="str">
        <f t="shared" si="14"/>
        <v>20240315</v>
      </c>
      <c r="D205" s="5" t="s">
        <v>20</v>
      </c>
      <c r="E205" s="5" t="str">
        <f>"杜娟"</f>
        <v>杜娟</v>
      </c>
    </row>
    <row r="206" s="1" customFormat="1" ht="15" customHeight="1" spans="1:5">
      <c r="A206" s="6">
        <v>204</v>
      </c>
      <c r="B206" s="5" t="str">
        <f>"683520240807130811135261"</f>
        <v>683520240807130811135261</v>
      </c>
      <c r="C206" s="5" t="str">
        <f t="shared" si="14"/>
        <v>20240315</v>
      </c>
      <c r="D206" s="5" t="s">
        <v>20</v>
      </c>
      <c r="E206" s="5" t="str">
        <f>"刘蓉"</f>
        <v>刘蓉</v>
      </c>
    </row>
    <row r="207" s="1" customFormat="1" ht="15" customHeight="1" spans="1:5">
      <c r="A207" s="6">
        <v>205</v>
      </c>
      <c r="B207" s="5" t="str">
        <f>"683520240807131451135290"</f>
        <v>683520240807131451135290</v>
      </c>
      <c r="C207" s="5" t="str">
        <f t="shared" si="14"/>
        <v>20240315</v>
      </c>
      <c r="D207" s="5" t="s">
        <v>20</v>
      </c>
      <c r="E207" s="5" t="str">
        <f>"张毛毛"</f>
        <v>张毛毛</v>
      </c>
    </row>
    <row r="208" s="1" customFormat="1" ht="15" customHeight="1" spans="1:5">
      <c r="A208" s="6">
        <v>206</v>
      </c>
      <c r="B208" s="5" t="str">
        <f>"683520240805214747129281"</f>
        <v>683520240805214747129281</v>
      </c>
      <c r="C208" s="5" t="str">
        <f t="shared" si="14"/>
        <v>20240315</v>
      </c>
      <c r="D208" s="5" t="s">
        <v>20</v>
      </c>
      <c r="E208" s="5" t="str">
        <f>"刘力丰"</f>
        <v>刘力丰</v>
      </c>
    </row>
    <row r="209" s="1" customFormat="1" ht="15" customHeight="1" spans="1:5">
      <c r="A209" s="6">
        <v>207</v>
      </c>
      <c r="B209" s="5" t="str">
        <f>"683520240807114908135015"</f>
        <v>683520240807114908135015</v>
      </c>
      <c r="C209" s="5" t="str">
        <f t="shared" si="14"/>
        <v>20240315</v>
      </c>
      <c r="D209" s="5" t="s">
        <v>20</v>
      </c>
      <c r="E209" s="5" t="str">
        <f>"叶目荣"</f>
        <v>叶目荣</v>
      </c>
    </row>
    <row r="210" s="1" customFormat="1" ht="15" customHeight="1" spans="1:5">
      <c r="A210" s="6">
        <v>208</v>
      </c>
      <c r="B210" s="5" t="str">
        <f>"683520240806080350129726"</f>
        <v>683520240806080350129726</v>
      </c>
      <c r="C210" s="5" t="str">
        <f t="shared" si="14"/>
        <v>20240315</v>
      </c>
      <c r="D210" s="5" t="s">
        <v>20</v>
      </c>
      <c r="E210" s="5" t="str">
        <f>"栗红雨"</f>
        <v>栗红雨</v>
      </c>
    </row>
    <row r="211" s="1" customFormat="1" ht="15" customHeight="1" spans="1:5">
      <c r="A211" s="6">
        <v>209</v>
      </c>
      <c r="B211" s="5" t="str">
        <f>"683520240806094200130399"</f>
        <v>683520240806094200130399</v>
      </c>
      <c r="C211" s="5" t="str">
        <f t="shared" si="14"/>
        <v>20240315</v>
      </c>
      <c r="D211" s="5" t="s">
        <v>20</v>
      </c>
      <c r="E211" s="5" t="str">
        <f>"席琳琳"</f>
        <v>席琳琳</v>
      </c>
    </row>
    <row r="212" s="1" customFormat="1" ht="15" customHeight="1" spans="1:5">
      <c r="A212" s="6">
        <v>210</v>
      </c>
      <c r="B212" s="5" t="str">
        <f>"683520240806200415133345"</f>
        <v>683520240806200415133345</v>
      </c>
      <c r="C212" s="5" t="str">
        <f t="shared" si="14"/>
        <v>20240315</v>
      </c>
      <c r="D212" s="5" t="s">
        <v>20</v>
      </c>
      <c r="E212" s="5" t="str">
        <f>"燕孝云"</f>
        <v>燕孝云</v>
      </c>
    </row>
    <row r="213" s="1" customFormat="1" ht="15" customHeight="1" spans="1:5">
      <c r="A213" s="6">
        <v>211</v>
      </c>
      <c r="B213" s="5" t="str">
        <f>"683520240807144621135568"</f>
        <v>683520240807144621135568</v>
      </c>
      <c r="C213" s="5" t="str">
        <f t="shared" si="14"/>
        <v>20240315</v>
      </c>
      <c r="D213" s="5" t="s">
        <v>20</v>
      </c>
      <c r="E213" s="5" t="str">
        <f>"李萍"</f>
        <v>李萍</v>
      </c>
    </row>
    <row r="214" s="1" customFormat="1" ht="15" customHeight="1" spans="1:5">
      <c r="A214" s="6">
        <v>212</v>
      </c>
      <c r="B214" s="5" t="str">
        <f>"683520240806185414133139"</f>
        <v>683520240806185414133139</v>
      </c>
      <c r="C214" s="5" t="str">
        <f t="shared" si="14"/>
        <v>20240315</v>
      </c>
      <c r="D214" s="5" t="s">
        <v>20</v>
      </c>
      <c r="E214" s="5" t="str">
        <f>"孙萌萌"</f>
        <v>孙萌萌</v>
      </c>
    </row>
    <row r="215" s="1" customFormat="1" ht="15" customHeight="1" spans="1:5">
      <c r="A215" s="6">
        <v>213</v>
      </c>
      <c r="B215" s="5" t="str">
        <f>"683520240805105113127062"</f>
        <v>683520240805105113127062</v>
      </c>
      <c r="C215" s="5" t="str">
        <f t="shared" ref="C215:C227" si="15">"20240316"</f>
        <v>20240316</v>
      </c>
      <c r="D215" s="5" t="s">
        <v>21</v>
      </c>
      <c r="E215" s="5" t="str">
        <f>"路德宽"</f>
        <v>路德宽</v>
      </c>
    </row>
    <row r="216" s="1" customFormat="1" ht="15" customHeight="1" spans="1:5">
      <c r="A216" s="6">
        <v>214</v>
      </c>
      <c r="B216" s="5" t="str">
        <f>"683520240806195233133310"</f>
        <v>683520240806195233133310</v>
      </c>
      <c r="C216" s="5" t="str">
        <f t="shared" si="15"/>
        <v>20240316</v>
      </c>
      <c r="D216" s="5" t="s">
        <v>21</v>
      </c>
      <c r="E216" s="5" t="str">
        <f>"田慧敏"</f>
        <v>田慧敏</v>
      </c>
    </row>
    <row r="217" s="1" customFormat="1" ht="15" customHeight="1" spans="1:5">
      <c r="A217" s="6">
        <v>215</v>
      </c>
      <c r="B217" s="5" t="str">
        <f>"683520240805110413127142"</f>
        <v>683520240805110413127142</v>
      </c>
      <c r="C217" s="5" t="str">
        <f t="shared" si="15"/>
        <v>20240316</v>
      </c>
      <c r="D217" s="5" t="s">
        <v>21</v>
      </c>
      <c r="E217" s="5" t="str">
        <f>"何荣珍"</f>
        <v>何荣珍</v>
      </c>
    </row>
    <row r="218" s="1" customFormat="1" ht="15" customHeight="1" spans="1:5">
      <c r="A218" s="6">
        <v>216</v>
      </c>
      <c r="B218" s="5" t="str">
        <f>"683520240807122913135123"</f>
        <v>683520240807122913135123</v>
      </c>
      <c r="C218" s="5" t="str">
        <f t="shared" si="15"/>
        <v>20240316</v>
      </c>
      <c r="D218" s="5" t="s">
        <v>21</v>
      </c>
      <c r="E218" s="5" t="str">
        <f>"王自立"</f>
        <v>王自立</v>
      </c>
    </row>
    <row r="219" s="1" customFormat="1" ht="15" customHeight="1" spans="1:5">
      <c r="A219" s="6">
        <v>217</v>
      </c>
      <c r="B219" s="5" t="str">
        <f>"683520240807123210135140"</f>
        <v>683520240807123210135140</v>
      </c>
      <c r="C219" s="5" t="str">
        <f t="shared" si="15"/>
        <v>20240316</v>
      </c>
      <c r="D219" s="5" t="s">
        <v>21</v>
      </c>
      <c r="E219" s="5" t="str">
        <f>"王雪芳"</f>
        <v>王雪芳</v>
      </c>
    </row>
    <row r="220" s="1" customFormat="1" ht="15" customHeight="1" spans="1:5">
      <c r="A220" s="6">
        <v>218</v>
      </c>
      <c r="B220" s="5" t="str">
        <f>"683520240806103443130844"</f>
        <v>683520240806103443130844</v>
      </c>
      <c r="C220" s="5" t="str">
        <f t="shared" si="15"/>
        <v>20240316</v>
      </c>
      <c r="D220" s="5" t="s">
        <v>21</v>
      </c>
      <c r="E220" s="5" t="str">
        <f>"李永良"</f>
        <v>李永良</v>
      </c>
    </row>
    <row r="221" s="1" customFormat="1" ht="15" customHeight="1" spans="1:5">
      <c r="A221" s="6">
        <v>219</v>
      </c>
      <c r="B221" s="5" t="str">
        <f>"683520240806141217131982"</f>
        <v>683520240806141217131982</v>
      </c>
      <c r="C221" s="5" t="str">
        <f t="shared" si="15"/>
        <v>20240316</v>
      </c>
      <c r="D221" s="5" t="s">
        <v>21</v>
      </c>
      <c r="E221" s="5" t="str">
        <f>"姚娟"</f>
        <v>姚娟</v>
      </c>
    </row>
    <row r="222" s="1" customFormat="1" ht="15" customHeight="1" spans="1:5">
      <c r="A222" s="6">
        <v>220</v>
      </c>
      <c r="B222" s="5" t="str">
        <f>"683520240805153415128094"</f>
        <v>683520240805153415128094</v>
      </c>
      <c r="C222" s="5" t="str">
        <f t="shared" si="15"/>
        <v>20240316</v>
      </c>
      <c r="D222" s="5" t="s">
        <v>21</v>
      </c>
      <c r="E222" s="5" t="str">
        <f>"薛凡凡"</f>
        <v>薛凡凡</v>
      </c>
    </row>
    <row r="223" s="1" customFormat="1" ht="15" customHeight="1" spans="1:5">
      <c r="A223" s="6">
        <v>221</v>
      </c>
      <c r="B223" s="5" t="str">
        <f>"683520240805105218127075"</f>
        <v>683520240805105218127075</v>
      </c>
      <c r="C223" s="5" t="str">
        <f t="shared" si="15"/>
        <v>20240316</v>
      </c>
      <c r="D223" s="5" t="s">
        <v>21</v>
      </c>
      <c r="E223" s="5" t="str">
        <f>"汪浩然"</f>
        <v>汪浩然</v>
      </c>
    </row>
    <row r="224" s="1" customFormat="1" ht="15" customHeight="1" spans="1:5">
      <c r="A224" s="6">
        <v>222</v>
      </c>
      <c r="B224" s="5" t="str">
        <f>"683520240807104316134767"</f>
        <v>683520240807104316134767</v>
      </c>
      <c r="C224" s="5" t="str">
        <f t="shared" si="15"/>
        <v>20240316</v>
      </c>
      <c r="D224" s="5" t="s">
        <v>21</v>
      </c>
      <c r="E224" s="5" t="str">
        <f>"赵媛媛"</f>
        <v>赵媛媛</v>
      </c>
    </row>
    <row r="225" s="1" customFormat="1" ht="15" customHeight="1" spans="1:5">
      <c r="A225" s="6">
        <v>223</v>
      </c>
      <c r="B225" s="5" t="str">
        <f>"683520240805171805128506"</f>
        <v>683520240805171805128506</v>
      </c>
      <c r="C225" s="5" t="str">
        <f t="shared" si="15"/>
        <v>20240316</v>
      </c>
      <c r="D225" s="5" t="s">
        <v>21</v>
      </c>
      <c r="E225" s="5" t="str">
        <f>"信成峰"</f>
        <v>信成峰</v>
      </c>
    </row>
    <row r="226" s="1" customFormat="1" ht="15" customHeight="1" spans="1:5">
      <c r="A226" s="6">
        <v>224</v>
      </c>
      <c r="B226" s="5" t="str">
        <f>"683520240807115835135035"</f>
        <v>683520240807115835135035</v>
      </c>
      <c r="C226" s="5" t="str">
        <f t="shared" si="15"/>
        <v>20240316</v>
      </c>
      <c r="D226" s="5" t="s">
        <v>21</v>
      </c>
      <c r="E226" s="5" t="str">
        <f>"郑鑫钰"</f>
        <v>郑鑫钰</v>
      </c>
    </row>
    <row r="227" s="1" customFormat="1" ht="15" customHeight="1" spans="1:5">
      <c r="A227" s="6">
        <v>225</v>
      </c>
      <c r="B227" s="5" t="str">
        <f>"683520240807085504134359"</f>
        <v>683520240807085504134359</v>
      </c>
      <c r="C227" s="5" t="str">
        <f t="shared" si="15"/>
        <v>20240316</v>
      </c>
      <c r="D227" s="5" t="s">
        <v>21</v>
      </c>
      <c r="E227" s="5" t="str">
        <f>"孙雨"</f>
        <v>孙雨</v>
      </c>
    </row>
    <row r="228" s="1" customFormat="1" ht="15" customHeight="1" spans="1:5">
      <c r="A228" s="6">
        <v>226</v>
      </c>
      <c r="B228" s="5" t="str">
        <f>"683520240805140654127779"</f>
        <v>683520240805140654127779</v>
      </c>
      <c r="C228" s="5" t="str">
        <f t="shared" ref="C228:C235" si="16">"20240317"</f>
        <v>20240317</v>
      </c>
      <c r="D228" s="5" t="s">
        <v>22</v>
      </c>
      <c r="E228" s="5" t="str">
        <f>"邵敏"</f>
        <v>邵敏</v>
      </c>
    </row>
    <row r="229" s="1" customFormat="1" ht="15" customHeight="1" spans="1:5">
      <c r="A229" s="6">
        <v>227</v>
      </c>
      <c r="B229" s="5" t="str">
        <f>"683520240806191927133197"</f>
        <v>683520240806191927133197</v>
      </c>
      <c r="C229" s="5" t="str">
        <f t="shared" si="16"/>
        <v>20240317</v>
      </c>
      <c r="D229" s="5" t="s">
        <v>22</v>
      </c>
      <c r="E229" s="5" t="str">
        <f>"张惠茹"</f>
        <v>张惠茹</v>
      </c>
    </row>
    <row r="230" s="1" customFormat="1" ht="15" customHeight="1" spans="1:5">
      <c r="A230" s="6">
        <v>228</v>
      </c>
      <c r="B230" s="5" t="str">
        <f>"683520240807110133134846"</f>
        <v>683520240807110133134846</v>
      </c>
      <c r="C230" s="5" t="str">
        <f t="shared" si="16"/>
        <v>20240317</v>
      </c>
      <c r="D230" s="5" t="s">
        <v>22</v>
      </c>
      <c r="E230" s="5" t="str">
        <f>"刘金凤"</f>
        <v>刘金凤</v>
      </c>
    </row>
    <row r="231" s="1" customFormat="1" ht="15" customHeight="1" spans="1:5">
      <c r="A231" s="6">
        <v>229</v>
      </c>
      <c r="B231" s="5" t="str">
        <f>"683520240807141419135452"</f>
        <v>683520240807141419135452</v>
      </c>
      <c r="C231" s="5" t="str">
        <f t="shared" si="16"/>
        <v>20240317</v>
      </c>
      <c r="D231" s="5" t="s">
        <v>22</v>
      </c>
      <c r="E231" s="5" t="str">
        <f>"姚宇星"</f>
        <v>姚宇星</v>
      </c>
    </row>
    <row r="232" s="1" customFormat="1" ht="15" customHeight="1" spans="1:5">
      <c r="A232" s="6">
        <v>230</v>
      </c>
      <c r="B232" s="5" t="str">
        <f>"683520240807135511135401"</f>
        <v>683520240807135511135401</v>
      </c>
      <c r="C232" s="5" t="str">
        <f t="shared" si="16"/>
        <v>20240317</v>
      </c>
      <c r="D232" s="5" t="s">
        <v>22</v>
      </c>
      <c r="E232" s="5" t="str">
        <f>"张艳静"</f>
        <v>张艳静</v>
      </c>
    </row>
    <row r="233" s="1" customFormat="1" ht="15" customHeight="1" spans="1:5">
      <c r="A233" s="6">
        <v>231</v>
      </c>
      <c r="B233" s="5" t="str">
        <f>"683520240807141714135465"</f>
        <v>683520240807141714135465</v>
      </c>
      <c r="C233" s="5" t="str">
        <f t="shared" si="16"/>
        <v>20240317</v>
      </c>
      <c r="D233" s="5" t="s">
        <v>22</v>
      </c>
      <c r="E233" s="5" t="str">
        <f>"杨凤玲"</f>
        <v>杨凤玲</v>
      </c>
    </row>
    <row r="234" s="1" customFormat="1" ht="15" customHeight="1" spans="1:5">
      <c r="A234" s="6">
        <v>232</v>
      </c>
      <c r="B234" s="5" t="str">
        <f>"683520240805091815126528"</f>
        <v>683520240805091815126528</v>
      </c>
      <c r="C234" s="5" t="str">
        <f t="shared" si="16"/>
        <v>20240317</v>
      </c>
      <c r="D234" s="5" t="s">
        <v>22</v>
      </c>
      <c r="E234" s="5" t="str">
        <f>"邢倩"</f>
        <v>邢倩</v>
      </c>
    </row>
    <row r="235" s="1" customFormat="1" ht="15" customHeight="1" spans="1:5">
      <c r="A235" s="6">
        <v>233</v>
      </c>
      <c r="B235" s="5" t="str">
        <f>"683520240807151350135679"</f>
        <v>683520240807151350135679</v>
      </c>
      <c r="C235" s="5" t="str">
        <f t="shared" si="16"/>
        <v>20240317</v>
      </c>
      <c r="D235" s="5" t="s">
        <v>22</v>
      </c>
      <c r="E235" s="5" t="str">
        <f>"马鸿伟"</f>
        <v>马鸿伟</v>
      </c>
    </row>
    <row r="236" s="1" customFormat="1" ht="15" customHeight="1" spans="1:5">
      <c r="A236" s="6">
        <v>234</v>
      </c>
      <c r="B236" s="5" t="str">
        <f>"683520240806183157133073"</f>
        <v>683520240806183157133073</v>
      </c>
      <c r="C236" s="5" t="str">
        <f t="shared" ref="C236:C243" si="17">"20240318"</f>
        <v>20240318</v>
      </c>
      <c r="D236" s="5" t="s">
        <v>23</v>
      </c>
      <c r="E236" s="5" t="str">
        <f>"陈精精"</f>
        <v>陈精精</v>
      </c>
    </row>
    <row r="237" s="1" customFormat="1" ht="15" customHeight="1" spans="1:5">
      <c r="A237" s="6">
        <v>235</v>
      </c>
      <c r="B237" s="5" t="str">
        <f>"683520240806213101133647"</f>
        <v>683520240806213101133647</v>
      </c>
      <c r="C237" s="5" t="str">
        <f t="shared" si="17"/>
        <v>20240318</v>
      </c>
      <c r="D237" s="5" t="s">
        <v>23</v>
      </c>
      <c r="E237" s="5" t="str">
        <f>"刘艳华"</f>
        <v>刘艳华</v>
      </c>
    </row>
    <row r="238" s="1" customFormat="1" ht="15" customHeight="1" spans="1:5">
      <c r="A238" s="6">
        <v>236</v>
      </c>
      <c r="B238" s="5" t="str">
        <f>"683520240806132930131792"</f>
        <v>683520240806132930131792</v>
      </c>
      <c r="C238" s="5" t="str">
        <f t="shared" si="17"/>
        <v>20240318</v>
      </c>
      <c r="D238" s="5" t="s">
        <v>23</v>
      </c>
      <c r="E238" s="5" t="str">
        <f>"刘莉"</f>
        <v>刘莉</v>
      </c>
    </row>
    <row r="239" s="1" customFormat="1" ht="15" customHeight="1" spans="1:5">
      <c r="A239" s="6">
        <v>237</v>
      </c>
      <c r="B239" s="5" t="str">
        <f>"683520240805114059127300"</f>
        <v>683520240805114059127300</v>
      </c>
      <c r="C239" s="5" t="str">
        <f t="shared" si="17"/>
        <v>20240318</v>
      </c>
      <c r="D239" s="5" t="s">
        <v>23</v>
      </c>
      <c r="E239" s="5" t="str">
        <f>"刘艳"</f>
        <v>刘艳</v>
      </c>
    </row>
    <row r="240" s="1" customFormat="1" ht="15" customHeight="1" spans="1:5">
      <c r="A240" s="6">
        <v>238</v>
      </c>
      <c r="B240" s="5" t="str">
        <f>"683520240805123742127504"</f>
        <v>683520240805123742127504</v>
      </c>
      <c r="C240" s="5" t="str">
        <f t="shared" si="17"/>
        <v>20240318</v>
      </c>
      <c r="D240" s="5" t="s">
        <v>23</v>
      </c>
      <c r="E240" s="5" t="str">
        <f>"吴友才"</f>
        <v>吴友才</v>
      </c>
    </row>
    <row r="241" s="1" customFormat="1" ht="15" customHeight="1" spans="1:5">
      <c r="A241" s="6">
        <v>239</v>
      </c>
      <c r="B241" s="5" t="str">
        <f>"683520240806110043131039"</f>
        <v>683520240806110043131039</v>
      </c>
      <c r="C241" s="5" t="str">
        <f t="shared" si="17"/>
        <v>20240318</v>
      </c>
      <c r="D241" s="5" t="s">
        <v>23</v>
      </c>
      <c r="E241" s="5" t="str">
        <f>"李振"</f>
        <v>李振</v>
      </c>
    </row>
    <row r="242" s="1" customFormat="1" ht="15" customHeight="1" spans="1:5">
      <c r="A242" s="6">
        <v>240</v>
      </c>
      <c r="B242" s="5" t="str">
        <f>"683520240805155213128173"</f>
        <v>683520240805155213128173</v>
      </c>
      <c r="C242" s="5" t="str">
        <f t="shared" si="17"/>
        <v>20240318</v>
      </c>
      <c r="D242" s="5" t="s">
        <v>23</v>
      </c>
      <c r="E242" s="5" t="str">
        <f>"郑艳"</f>
        <v>郑艳</v>
      </c>
    </row>
    <row r="243" s="1" customFormat="1" ht="15" customHeight="1" spans="1:5">
      <c r="A243" s="6">
        <v>241</v>
      </c>
      <c r="B243" s="5" t="str">
        <f>"683520240807110404134854"</f>
        <v>683520240807110404134854</v>
      </c>
      <c r="C243" s="5" t="str">
        <f t="shared" si="17"/>
        <v>20240318</v>
      </c>
      <c r="D243" s="5" t="s">
        <v>23</v>
      </c>
      <c r="E243" s="5" t="str">
        <f>"郭浩男"</f>
        <v>郭浩男</v>
      </c>
    </row>
    <row r="244" s="1" customFormat="1" ht="15" customHeight="1" spans="1:5">
      <c r="A244" s="6">
        <v>242</v>
      </c>
      <c r="B244" s="5" t="str">
        <f>"683520240805175525128612"</f>
        <v>683520240805175525128612</v>
      </c>
      <c r="C244" s="5" t="str">
        <f t="shared" ref="C244:C258" si="18">"20240319"</f>
        <v>20240319</v>
      </c>
      <c r="D244" s="5" t="s">
        <v>24</v>
      </c>
      <c r="E244" s="5" t="str">
        <f>"刘春溪"</f>
        <v>刘春溪</v>
      </c>
    </row>
    <row r="245" s="1" customFormat="1" ht="15" customHeight="1" spans="1:5">
      <c r="A245" s="6">
        <v>243</v>
      </c>
      <c r="B245" s="5" t="str">
        <f>"683520240806090942130038"</f>
        <v>683520240806090942130038</v>
      </c>
      <c r="C245" s="5" t="str">
        <f t="shared" si="18"/>
        <v>20240319</v>
      </c>
      <c r="D245" s="5" t="s">
        <v>24</v>
      </c>
      <c r="E245" s="5" t="str">
        <f>"高星"</f>
        <v>高星</v>
      </c>
    </row>
    <row r="246" s="1" customFormat="1" ht="15" customHeight="1" spans="1:5">
      <c r="A246" s="6">
        <v>244</v>
      </c>
      <c r="B246" s="5" t="str">
        <f>"683520240806155749132466"</f>
        <v>683520240806155749132466</v>
      </c>
      <c r="C246" s="5" t="str">
        <f t="shared" si="18"/>
        <v>20240319</v>
      </c>
      <c r="D246" s="5" t="s">
        <v>24</v>
      </c>
      <c r="E246" s="5" t="str">
        <f>"史书萍"</f>
        <v>史书萍</v>
      </c>
    </row>
    <row r="247" s="1" customFormat="1" ht="15" customHeight="1" spans="1:5">
      <c r="A247" s="6">
        <v>245</v>
      </c>
      <c r="B247" s="5" t="str">
        <f>"683520240805190556128812"</f>
        <v>683520240805190556128812</v>
      </c>
      <c r="C247" s="5" t="str">
        <f t="shared" si="18"/>
        <v>20240319</v>
      </c>
      <c r="D247" s="5" t="s">
        <v>24</v>
      </c>
      <c r="E247" s="5" t="str">
        <f>"张丽"</f>
        <v>张丽</v>
      </c>
    </row>
    <row r="248" s="1" customFormat="1" ht="15" customHeight="1" spans="1:5">
      <c r="A248" s="6">
        <v>246</v>
      </c>
      <c r="B248" s="5" t="str">
        <f>"683520240806171012132772"</f>
        <v>683520240806171012132772</v>
      </c>
      <c r="C248" s="5" t="str">
        <f t="shared" si="18"/>
        <v>20240319</v>
      </c>
      <c r="D248" s="5" t="s">
        <v>24</v>
      </c>
      <c r="E248" s="5" t="str">
        <f>"牛磊"</f>
        <v>牛磊</v>
      </c>
    </row>
    <row r="249" s="1" customFormat="1" ht="15" customHeight="1" spans="1:5">
      <c r="A249" s="6">
        <v>247</v>
      </c>
      <c r="B249" s="5" t="str">
        <f>"683520240806164236132644"</f>
        <v>683520240806164236132644</v>
      </c>
      <c r="C249" s="5" t="str">
        <f t="shared" si="18"/>
        <v>20240319</v>
      </c>
      <c r="D249" s="5" t="s">
        <v>24</v>
      </c>
      <c r="E249" s="5" t="str">
        <f>"王贝贝"</f>
        <v>王贝贝</v>
      </c>
    </row>
    <row r="250" s="1" customFormat="1" ht="15" customHeight="1" spans="1:5">
      <c r="A250" s="6">
        <v>248</v>
      </c>
      <c r="B250" s="5" t="str">
        <f>"683520240806211509133589"</f>
        <v>683520240806211509133589</v>
      </c>
      <c r="C250" s="5" t="str">
        <f t="shared" si="18"/>
        <v>20240319</v>
      </c>
      <c r="D250" s="5" t="s">
        <v>24</v>
      </c>
      <c r="E250" s="5" t="str">
        <f>"代莉莉"</f>
        <v>代莉莉</v>
      </c>
    </row>
    <row r="251" s="1" customFormat="1" ht="15" customHeight="1" spans="1:5">
      <c r="A251" s="6">
        <v>249</v>
      </c>
      <c r="B251" s="5" t="str">
        <f>"683520240807052851134194"</f>
        <v>683520240807052851134194</v>
      </c>
      <c r="C251" s="5" t="str">
        <f t="shared" si="18"/>
        <v>20240319</v>
      </c>
      <c r="D251" s="5" t="s">
        <v>24</v>
      </c>
      <c r="E251" s="5" t="str">
        <f>"梁齐乐"</f>
        <v>梁齐乐</v>
      </c>
    </row>
    <row r="252" s="1" customFormat="1" ht="15" customHeight="1" spans="1:5">
      <c r="A252" s="6">
        <v>250</v>
      </c>
      <c r="B252" s="5" t="str">
        <f>"683520240807082023134268"</f>
        <v>683520240807082023134268</v>
      </c>
      <c r="C252" s="5" t="str">
        <f t="shared" si="18"/>
        <v>20240319</v>
      </c>
      <c r="D252" s="5" t="s">
        <v>24</v>
      </c>
      <c r="E252" s="5" t="str">
        <f>"贺跃"</f>
        <v>贺跃</v>
      </c>
    </row>
    <row r="253" s="1" customFormat="1" ht="15" customHeight="1" spans="1:5">
      <c r="A253" s="6">
        <v>251</v>
      </c>
      <c r="B253" s="5" t="str">
        <f>"683520240805213807129252"</f>
        <v>683520240805213807129252</v>
      </c>
      <c r="C253" s="5" t="str">
        <f t="shared" si="18"/>
        <v>20240319</v>
      </c>
      <c r="D253" s="5" t="s">
        <v>24</v>
      </c>
      <c r="E253" s="5" t="str">
        <f>"程林"</f>
        <v>程林</v>
      </c>
    </row>
    <row r="254" s="1" customFormat="1" ht="15" customHeight="1" spans="1:5">
      <c r="A254" s="6">
        <v>252</v>
      </c>
      <c r="B254" s="5" t="str">
        <f>"683520240805114209127306"</f>
        <v>683520240805114209127306</v>
      </c>
      <c r="C254" s="5" t="str">
        <f t="shared" si="18"/>
        <v>20240319</v>
      </c>
      <c r="D254" s="5" t="s">
        <v>24</v>
      </c>
      <c r="E254" s="5" t="str">
        <f>"张倩倩"</f>
        <v>张倩倩</v>
      </c>
    </row>
    <row r="255" s="1" customFormat="1" ht="15" customHeight="1" spans="1:5">
      <c r="A255" s="6">
        <v>253</v>
      </c>
      <c r="B255" s="5" t="str">
        <f>"683520240806214011133683"</f>
        <v>683520240806214011133683</v>
      </c>
      <c r="C255" s="5" t="str">
        <f t="shared" si="18"/>
        <v>20240319</v>
      </c>
      <c r="D255" s="5" t="s">
        <v>24</v>
      </c>
      <c r="E255" s="5" t="str">
        <f>"葛小如"</f>
        <v>葛小如</v>
      </c>
    </row>
    <row r="256" s="1" customFormat="1" ht="15" customHeight="1" spans="1:5">
      <c r="A256" s="6">
        <v>254</v>
      </c>
      <c r="B256" s="5" t="str">
        <f>"683520240807130806135260"</f>
        <v>683520240807130806135260</v>
      </c>
      <c r="C256" s="5" t="str">
        <f t="shared" si="18"/>
        <v>20240319</v>
      </c>
      <c r="D256" s="5" t="s">
        <v>24</v>
      </c>
      <c r="E256" s="5" t="str">
        <f>"马文文"</f>
        <v>马文文</v>
      </c>
    </row>
    <row r="257" s="1" customFormat="1" ht="15" customHeight="1" spans="1:5">
      <c r="A257" s="6">
        <v>255</v>
      </c>
      <c r="B257" s="5" t="str">
        <f>"683520240806094912130468"</f>
        <v>683520240806094912130468</v>
      </c>
      <c r="C257" s="5" t="str">
        <f t="shared" si="18"/>
        <v>20240319</v>
      </c>
      <c r="D257" s="5" t="s">
        <v>24</v>
      </c>
      <c r="E257" s="5" t="str">
        <f>"刘子骏"</f>
        <v>刘子骏</v>
      </c>
    </row>
    <row r="258" s="1" customFormat="1" ht="15" customHeight="1" spans="1:5">
      <c r="A258" s="6">
        <v>256</v>
      </c>
      <c r="B258" s="5" t="str">
        <f>"683520240807092756134463"</f>
        <v>683520240807092756134463</v>
      </c>
      <c r="C258" s="5" t="str">
        <f t="shared" si="18"/>
        <v>20240319</v>
      </c>
      <c r="D258" s="5" t="s">
        <v>24</v>
      </c>
      <c r="E258" s="5" t="str">
        <f>"吴昊"</f>
        <v>吴昊</v>
      </c>
    </row>
    <row r="259" s="1" customFormat="1" ht="15" customHeight="1" spans="1:5">
      <c r="A259" s="6">
        <v>257</v>
      </c>
      <c r="B259" s="5" t="str">
        <f>"683520240806132720131783"</f>
        <v>683520240806132720131783</v>
      </c>
      <c r="C259" s="5" t="str">
        <f>"20240320"</f>
        <v>20240320</v>
      </c>
      <c r="D259" s="5" t="s">
        <v>25</v>
      </c>
      <c r="E259" s="5" t="str">
        <f>"刘雪莉"</f>
        <v>刘雪莉</v>
      </c>
    </row>
    <row r="260" s="1" customFormat="1" ht="15" customHeight="1" spans="1:5">
      <c r="A260" s="6">
        <v>258</v>
      </c>
      <c r="B260" s="5" t="str">
        <f>"683520240807093122134476"</f>
        <v>683520240807093122134476</v>
      </c>
      <c r="C260" s="5" t="str">
        <f>"20240320"</f>
        <v>20240320</v>
      </c>
      <c r="D260" s="5" t="s">
        <v>25</v>
      </c>
      <c r="E260" s="5" t="str">
        <f>"刘婉莹"</f>
        <v>刘婉莹</v>
      </c>
    </row>
    <row r="261" s="1" customFormat="1" ht="15" customHeight="1" spans="1:5">
      <c r="A261" s="6">
        <v>259</v>
      </c>
      <c r="B261" s="5" t="str">
        <f>"683520240805092629126584"</f>
        <v>683520240805092629126584</v>
      </c>
      <c r="C261" s="5" t="str">
        <f>"20240320"</f>
        <v>20240320</v>
      </c>
      <c r="D261" s="5" t="s">
        <v>25</v>
      </c>
      <c r="E261" s="5" t="str">
        <f>"邵艳艳"</f>
        <v>邵艳艳</v>
      </c>
    </row>
    <row r="262" s="1" customFormat="1" ht="15" customHeight="1" spans="1:5">
      <c r="A262" s="6">
        <v>260</v>
      </c>
      <c r="B262" s="5" t="str">
        <f>"683520240805092733126591"</f>
        <v>683520240805092733126591</v>
      </c>
      <c r="C262" s="5" t="str">
        <f>"20240320"</f>
        <v>20240320</v>
      </c>
      <c r="D262" s="5" t="s">
        <v>25</v>
      </c>
      <c r="E262" s="5" t="str">
        <f>"郑李舜"</f>
        <v>郑李舜</v>
      </c>
    </row>
    <row r="263" s="1" customFormat="1" ht="15" customHeight="1" spans="1:5">
      <c r="A263" s="6">
        <v>261</v>
      </c>
      <c r="B263" s="5" t="str">
        <f>"683520240807113646134976"</f>
        <v>683520240807113646134976</v>
      </c>
      <c r="C263" s="5" t="str">
        <f>"20240320"</f>
        <v>20240320</v>
      </c>
      <c r="D263" s="5" t="s">
        <v>25</v>
      </c>
      <c r="E263" s="5" t="str">
        <f>"罗嗣侠"</f>
        <v>罗嗣侠</v>
      </c>
    </row>
    <row r="264" s="1" customFormat="1" ht="15" customHeight="1" spans="1:5">
      <c r="A264" s="6">
        <v>262</v>
      </c>
      <c r="B264" s="5" t="str">
        <f>"683520240806174716132912"</f>
        <v>683520240806174716132912</v>
      </c>
      <c r="C264" s="5" t="str">
        <f t="shared" ref="C264:C274" si="19">"20240321"</f>
        <v>20240321</v>
      </c>
      <c r="D264" s="5" t="s">
        <v>26</v>
      </c>
      <c r="E264" s="5" t="str">
        <f>"孙娟娟"</f>
        <v>孙娟娟</v>
      </c>
    </row>
    <row r="265" s="1" customFormat="1" ht="15" customHeight="1" spans="1:5">
      <c r="A265" s="6">
        <v>263</v>
      </c>
      <c r="B265" s="5" t="str">
        <f>"683520240806192826133229"</f>
        <v>683520240806192826133229</v>
      </c>
      <c r="C265" s="5" t="str">
        <f t="shared" si="19"/>
        <v>20240321</v>
      </c>
      <c r="D265" s="5" t="s">
        <v>26</v>
      </c>
      <c r="E265" s="5" t="str">
        <f>"吴敬敬"</f>
        <v>吴敬敬</v>
      </c>
    </row>
    <row r="266" s="1" customFormat="1" ht="15" customHeight="1" spans="1:5">
      <c r="A266" s="6">
        <v>264</v>
      </c>
      <c r="B266" s="5" t="str">
        <f>"683520240806213533133661"</f>
        <v>683520240806213533133661</v>
      </c>
      <c r="C266" s="5" t="str">
        <f t="shared" si="19"/>
        <v>20240321</v>
      </c>
      <c r="D266" s="5" t="s">
        <v>26</v>
      </c>
      <c r="E266" s="5" t="str">
        <f>"崔殿新"</f>
        <v>崔殿新</v>
      </c>
    </row>
    <row r="267" s="1" customFormat="1" ht="15" customHeight="1" spans="1:5">
      <c r="A267" s="6">
        <v>265</v>
      </c>
      <c r="B267" s="5" t="str">
        <f>"683520240806224031133876"</f>
        <v>683520240806224031133876</v>
      </c>
      <c r="C267" s="5" t="str">
        <f t="shared" si="19"/>
        <v>20240321</v>
      </c>
      <c r="D267" s="5" t="s">
        <v>26</v>
      </c>
      <c r="E267" s="5" t="str">
        <f>"焦曼曼"</f>
        <v>焦曼曼</v>
      </c>
    </row>
    <row r="268" s="1" customFormat="1" ht="15" customHeight="1" spans="1:5">
      <c r="A268" s="6">
        <v>266</v>
      </c>
      <c r="B268" s="5" t="str">
        <f>"683520240805230719129509"</f>
        <v>683520240805230719129509</v>
      </c>
      <c r="C268" s="5" t="str">
        <f t="shared" si="19"/>
        <v>20240321</v>
      </c>
      <c r="D268" s="5" t="s">
        <v>26</v>
      </c>
      <c r="E268" s="5" t="str">
        <f>"王雅欣"</f>
        <v>王雅欣</v>
      </c>
    </row>
    <row r="269" s="1" customFormat="1" ht="15" customHeight="1" spans="1:5">
      <c r="A269" s="6">
        <v>267</v>
      </c>
      <c r="B269" s="5" t="str">
        <f>"683520240805103420126967"</f>
        <v>683520240805103420126967</v>
      </c>
      <c r="C269" s="5" t="str">
        <f t="shared" si="19"/>
        <v>20240321</v>
      </c>
      <c r="D269" s="5" t="s">
        <v>26</v>
      </c>
      <c r="E269" s="5" t="str">
        <f>"蒋丽"</f>
        <v>蒋丽</v>
      </c>
    </row>
    <row r="270" s="1" customFormat="1" ht="15" customHeight="1" spans="1:5">
      <c r="A270" s="6">
        <v>268</v>
      </c>
      <c r="B270" s="5" t="str">
        <f>"683520240806140537131949"</f>
        <v>683520240806140537131949</v>
      </c>
      <c r="C270" s="5" t="str">
        <f t="shared" si="19"/>
        <v>20240321</v>
      </c>
      <c r="D270" s="5" t="s">
        <v>26</v>
      </c>
      <c r="E270" s="5" t="str">
        <f>"梁胜辉"</f>
        <v>梁胜辉</v>
      </c>
    </row>
    <row r="271" s="1" customFormat="1" ht="15" customHeight="1" spans="1:5">
      <c r="A271" s="6">
        <v>269</v>
      </c>
      <c r="B271" s="5" t="str">
        <f>"683520240807133513135341"</f>
        <v>683520240807133513135341</v>
      </c>
      <c r="C271" s="5" t="str">
        <f t="shared" si="19"/>
        <v>20240321</v>
      </c>
      <c r="D271" s="5" t="s">
        <v>26</v>
      </c>
      <c r="E271" s="5" t="str">
        <f>"卢青"</f>
        <v>卢青</v>
      </c>
    </row>
    <row r="272" s="1" customFormat="1" ht="15" customHeight="1" spans="1:5">
      <c r="A272" s="6">
        <v>270</v>
      </c>
      <c r="B272" s="5" t="str">
        <f>"683520240807120756135059"</f>
        <v>683520240807120756135059</v>
      </c>
      <c r="C272" s="5" t="str">
        <f t="shared" si="19"/>
        <v>20240321</v>
      </c>
      <c r="D272" s="5" t="s">
        <v>26</v>
      </c>
      <c r="E272" s="5" t="str">
        <f>"陈谜文"</f>
        <v>陈谜文</v>
      </c>
    </row>
    <row r="273" s="1" customFormat="1" ht="15" customHeight="1" spans="1:5">
      <c r="A273" s="6">
        <v>271</v>
      </c>
      <c r="B273" s="5" t="str">
        <f>"683520240807114934135019"</f>
        <v>683520240807114934135019</v>
      </c>
      <c r="C273" s="5" t="str">
        <f t="shared" si="19"/>
        <v>20240321</v>
      </c>
      <c r="D273" s="5" t="s">
        <v>26</v>
      </c>
      <c r="E273" s="5" t="str">
        <f>"王影"</f>
        <v>王影</v>
      </c>
    </row>
    <row r="274" s="1" customFormat="1" ht="15" customHeight="1" spans="1:5">
      <c r="A274" s="6">
        <v>272</v>
      </c>
      <c r="B274" s="5" t="str">
        <f>"683520240807144804135574"</f>
        <v>683520240807144804135574</v>
      </c>
      <c r="C274" s="5" t="str">
        <f t="shared" si="19"/>
        <v>20240321</v>
      </c>
      <c r="D274" s="5" t="s">
        <v>26</v>
      </c>
      <c r="E274" s="5" t="str">
        <f>"李芳"</f>
        <v>李芳</v>
      </c>
    </row>
    <row r="275" s="1" customFormat="1" ht="15" customHeight="1" spans="1:5">
      <c r="A275" s="6">
        <v>273</v>
      </c>
      <c r="B275" s="5" t="str">
        <f>"683520240805143639127879"</f>
        <v>683520240805143639127879</v>
      </c>
      <c r="C275" s="5" t="str">
        <f t="shared" ref="C275:C284" si="20">"20240322"</f>
        <v>20240322</v>
      </c>
      <c r="D275" s="5" t="s">
        <v>27</v>
      </c>
      <c r="E275" s="5" t="str">
        <f>"程娟娟"</f>
        <v>程娟娟</v>
      </c>
    </row>
    <row r="276" s="1" customFormat="1" ht="15" customHeight="1" spans="1:5">
      <c r="A276" s="6">
        <v>274</v>
      </c>
      <c r="B276" s="5" t="str">
        <f>"683520240806105839131027"</f>
        <v>683520240806105839131027</v>
      </c>
      <c r="C276" s="5" t="str">
        <f t="shared" si="20"/>
        <v>20240322</v>
      </c>
      <c r="D276" s="5" t="s">
        <v>27</v>
      </c>
      <c r="E276" s="5" t="str">
        <f>"李静"</f>
        <v>李静</v>
      </c>
    </row>
    <row r="277" s="1" customFormat="1" ht="15" customHeight="1" spans="1:5">
      <c r="A277" s="6">
        <v>275</v>
      </c>
      <c r="B277" s="5" t="str">
        <f>"683520240805143711127881"</f>
        <v>683520240805143711127881</v>
      </c>
      <c r="C277" s="5" t="str">
        <f t="shared" si="20"/>
        <v>20240322</v>
      </c>
      <c r="D277" s="5" t="s">
        <v>27</v>
      </c>
      <c r="E277" s="5" t="str">
        <f>"郑和旺"</f>
        <v>郑和旺</v>
      </c>
    </row>
    <row r="278" s="1" customFormat="1" ht="15" customHeight="1" spans="1:5">
      <c r="A278" s="6">
        <v>276</v>
      </c>
      <c r="B278" s="5" t="str">
        <f>"683520240807122301135105"</f>
        <v>683520240807122301135105</v>
      </c>
      <c r="C278" s="5" t="str">
        <f t="shared" si="20"/>
        <v>20240322</v>
      </c>
      <c r="D278" s="5" t="s">
        <v>27</v>
      </c>
      <c r="E278" s="5" t="str">
        <f>"张芳"</f>
        <v>张芳</v>
      </c>
    </row>
    <row r="279" s="1" customFormat="1" ht="15" customHeight="1" spans="1:5">
      <c r="A279" s="6">
        <v>277</v>
      </c>
      <c r="B279" s="5" t="str">
        <f>"683520240807122423135109"</f>
        <v>683520240807122423135109</v>
      </c>
      <c r="C279" s="5" t="str">
        <f t="shared" si="20"/>
        <v>20240322</v>
      </c>
      <c r="D279" s="5" t="s">
        <v>27</v>
      </c>
      <c r="E279" s="5" t="str">
        <f>"王倩倩"</f>
        <v>王倩倩</v>
      </c>
    </row>
    <row r="280" s="1" customFormat="1" ht="15" customHeight="1" spans="1:5">
      <c r="A280" s="6">
        <v>278</v>
      </c>
      <c r="B280" s="5" t="str">
        <f>"683520240807140552135430"</f>
        <v>683520240807140552135430</v>
      </c>
      <c r="C280" s="5" t="str">
        <f t="shared" si="20"/>
        <v>20240322</v>
      </c>
      <c r="D280" s="5" t="s">
        <v>27</v>
      </c>
      <c r="E280" s="5" t="str">
        <f>"张雪晴"</f>
        <v>张雪晴</v>
      </c>
    </row>
    <row r="281" s="1" customFormat="1" ht="15" customHeight="1" spans="1:5">
      <c r="A281" s="6">
        <v>279</v>
      </c>
      <c r="B281" s="5" t="str">
        <f>"683520240805105822127113"</f>
        <v>683520240805105822127113</v>
      </c>
      <c r="C281" s="5" t="str">
        <f t="shared" si="20"/>
        <v>20240322</v>
      </c>
      <c r="D281" s="5" t="s">
        <v>27</v>
      </c>
      <c r="E281" s="5" t="str">
        <f>"高慧琳"</f>
        <v>高慧琳</v>
      </c>
    </row>
    <row r="282" s="1" customFormat="1" ht="15" customHeight="1" spans="1:5">
      <c r="A282" s="6">
        <v>280</v>
      </c>
      <c r="B282" s="5" t="str">
        <f>"683520240807133537135343"</f>
        <v>683520240807133537135343</v>
      </c>
      <c r="C282" s="5" t="str">
        <f t="shared" si="20"/>
        <v>20240322</v>
      </c>
      <c r="D282" s="5" t="s">
        <v>27</v>
      </c>
      <c r="E282" s="5" t="str">
        <f>"卢永娟"</f>
        <v>卢永娟</v>
      </c>
    </row>
    <row r="283" s="1" customFormat="1" ht="15" customHeight="1" spans="1:5">
      <c r="A283" s="6">
        <v>281</v>
      </c>
      <c r="B283" s="5" t="str">
        <f>"683520240805153028128077"</f>
        <v>683520240805153028128077</v>
      </c>
      <c r="C283" s="5" t="str">
        <f t="shared" si="20"/>
        <v>20240322</v>
      </c>
      <c r="D283" s="5" t="s">
        <v>27</v>
      </c>
      <c r="E283" s="5" t="str">
        <f>"栗鹏"</f>
        <v>栗鹏</v>
      </c>
    </row>
    <row r="284" s="1" customFormat="1" ht="15" customHeight="1" spans="1:5">
      <c r="A284" s="6">
        <v>282</v>
      </c>
      <c r="B284" s="5" t="str">
        <f>"683520240806151112132230"</f>
        <v>683520240806151112132230</v>
      </c>
      <c r="C284" s="5" t="str">
        <f t="shared" si="20"/>
        <v>20240322</v>
      </c>
      <c r="D284" s="5" t="s">
        <v>27</v>
      </c>
      <c r="E284" s="5" t="str">
        <f>"刘影"</f>
        <v>刘影</v>
      </c>
    </row>
    <row r="285" s="1" customFormat="1" ht="15" customHeight="1" spans="1:5">
      <c r="A285" s="6">
        <v>283</v>
      </c>
      <c r="B285" s="5" t="str">
        <f>"683520240806143039132061"</f>
        <v>683520240806143039132061</v>
      </c>
      <c r="C285" s="5" t="str">
        <f t="shared" ref="C285:C294" si="21">"20240323"</f>
        <v>20240323</v>
      </c>
      <c r="D285" s="5" t="s">
        <v>28</v>
      </c>
      <c r="E285" s="5" t="str">
        <f>"丁倩倩"</f>
        <v>丁倩倩</v>
      </c>
    </row>
    <row r="286" s="1" customFormat="1" ht="15" customHeight="1" spans="1:5">
      <c r="A286" s="6">
        <v>284</v>
      </c>
      <c r="B286" s="5" t="str">
        <f>"683520240806211520133591"</f>
        <v>683520240806211520133591</v>
      </c>
      <c r="C286" s="5" t="str">
        <f t="shared" si="21"/>
        <v>20240323</v>
      </c>
      <c r="D286" s="5" t="s">
        <v>28</v>
      </c>
      <c r="E286" s="5" t="str">
        <f>"徐琦"</f>
        <v>徐琦</v>
      </c>
    </row>
    <row r="287" s="1" customFormat="1" ht="15" customHeight="1" spans="1:5">
      <c r="A287" s="6">
        <v>285</v>
      </c>
      <c r="B287" s="5" t="str">
        <f>"683520240806090207129860"</f>
        <v>683520240806090207129860</v>
      </c>
      <c r="C287" s="5" t="str">
        <f t="shared" si="21"/>
        <v>20240323</v>
      </c>
      <c r="D287" s="5" t="s">
        <v>28</v>
      </c>
      <c r="E287" s="5" t="str">
        <f>"肖方方"</f>
        <v>肖方方</v>
      </c>
    </row>
    <row r="288" s="1" customFormat="1" ht="15" customHeight="1" spans="1:5">
      <c r="A288" s="6">
        <v>286</v>
      </c>
      <c r="B288" s="5" t="str">
        <f>"683520240805102457126905"</f>
        <v>683520240805102457126905</v>
      </c>
      <c r="C288" s="5" t="str">
        <f t="shared" si="21"/>
        <v>20240323</v>
      </c>
      <c r="D288" s="5" t="s">
        <v>28</v>
      </c>
      <c r="E288" s="5" t="str">
        <f>"程留新"</f>
        <v>程留新</v>
      </c>
    </row>
    <row r="289" s="1" customFormat="1" ht="15" customHeight="1" spans="1:5">
      <c r="A289" s="6">
        <v>287</v>
      </c>
      <c r="B289" s="5" t="str">
        <f>"683520240805142914127856"</f>
        <v>683520240805142914127856</v>
      </c>
      <c r="C289" s="5" t="str">
        <f t="shared" si="21"/>
        <v>20240323</v>
      </c>
      <c r="D289" s="5" t="s">
        <v>28</v>
      </c>
      <c r="E289" s="5" t="str">
        <f>"马园园"</f>
        <v>马园园</v>
      </c>
    </row>
    <row r="290" s="1" customFormat="1" ht="15" customHeight="1" spans="1:5">
      <c r="A290" s="6">
        <v>288</v>
      </c>
      <c r="B290" s="5" t="str">
        <f>"683520240805093759126653"</f>
        <v>683520240805093759126653</v>
      </c>
      <c r="C290" s="5" t="str">
        <f t="shared" si="21"/>
        <v>20240323</v>
      </c>
      <c r="D290" s="5" t="s">
        <v>28</v>
      </c>
      <c r="E290" s="5" t="str">
        <f>"宫粉平"</f>
        <v>宫粉平</v>
      </c>
    </row>
    <row r="291" s="1" customFormat="1" ht="15" customHeight="1" spans="1:5">
      <c r="A291" s="6">
        <v>289</v>
      </c>
      <c r="B291" s="5" t="str">
        <f>"683520240807134915135383"</f>
        <v>683520240807134915135383</v>
      </c>
      <c r="C291" s="5" t="str">
        <f t="shared" si="21"/>
        <v>20240323</v>
      </c>
      <c r="D291" s="5" t="s">
        <v>28</v>
      </c>
      <c r="E291" s="5" t="str">
        <f>"戚敏"</f>
        <v>戚敏</v>
      </c>
    </row>
    <row r="292" s="1" customFormat="1" ht="15" customHeight="1" spans="1:5">
      <c r="A292" s="6">
        <v>290</v>
      </c>
      <c r="B292" s="5" t="str">
        <f>"683520240805172728128540"</f>
        <v>683520240805172728128540</v>
      </c>
      <c r="C292" s="5" t="str">
        <f t="shared" si="21"/>
        <v>20240323</v>
      </c>
      <c r="D292" s="5" t="s">
        <v>28</v>
      </c>
      <c r="E292" s="5" t="str">
        <f>"刘莉"</f>
        <v>刘莉</v>
      </c>
    </row>
    <row r="293" s="1" customFormat="1" ht="15" customHeight="1" spans="1:5">
      <c r="A293" s="6">
        <v>291</v>
      </c>
      <c r="B293" s="5" t="str">
        <f>"683520240806192119133201"</f>
        <v>683520240806192119133201</v>
      </c>
      <c r="C293" s="5" t="str">
        <f t="shared" si="21"/>
        <v>20240323</v>
      </c>
      <c r="D293" s="5" t="s">
        <v>28</v>
      </c>
      <c r="E293" s="5" t="str">
        <f>"马莉"</f>
        <v>马莉</v>
      </c>
    </row>
    <row r="294" s="1" customFormat="1" ht="15" customHeight="1" spans="1:5">
      <c r="A294" s="6">
        <v>292</v>
      </c>
      <c r="B294" s="5" t="str">
        <f>"683520240807145513135604"</f>
        <v>683520240807145513135604</v>
      </c>
      <c r="C294" s="5" t="str">
        <f t="shared" si="21"/>
        <v>20240323</v>
      </c>
      <c r="D294" s="5" t="s">
        <v>28</v>
      </c>
      <c r="E294" s="5" t="str">
        <f>"张培培"</f>
        <v>张培培</v>
      </c>
    </row>
    <row r="295" s="1" customFormat="1" ht="15" customHeight="1" spans="1:5">
      <c r="A295" s="6">
        <v>293</v>
      </c>
      <c r="B295" s="5" t="str">
        <f>"683520240806112903131219"</f>
        <v>683520240806112903131219</v>
      </c>
      <c r="C295" s="5" t="str">
        <f t="shared" ref="C295:C305" si="22">"20240324"</f>
        <v>20240324</v>
      </c>
      <c r="D295" s="5" t="s">
        <v>29</v>
      </c>
      <c r="E295" s="5" t="str">
        <f>"牛伟侠"</f>
        <v>牛伟侠</v>
      </c>
    </row>
    <row r="296" s="1" customFormat="1" ht="15" customHeight="1" spans="1:5">
      <c r="A296" s="6">
        <v>294</v>
      </c>
      <c r="B296" s="5" t="str">
        <f>"683520240805101658126862"</f>
        <v>683520240805101658126862</v>
      </c>
      <c r="C296" s="5" t="str">
        <f t="shared" si="22"/>
        <v>20240324</v>
      </c>
      <c r="D296" s="5" t="s">
        <v>29</v>
      </c>
      <c r="E296" s="5" t="str">
        <f>"林子恒"</f>
        <v>林子恒</v>
      </c>
    </row>
    <row r="297" s="1" customFormat="1" ht="15" customHeight="1" spans="1:5">
      <c r="A297" s="6">
        <v>295</v>
      </c>
      <c r="B297" s="5" t="str">
        <f>"683520240806182925133067"</f>
        <v>683520240806182925133067</v>
      </c>
      <c r="C297" s="5" t="str">
        <f t="shared" si="22"/>
        <v>20240324</v>
      </c>
      <c r="D297" s="5" t="s">
        <v>29</v>
      </c>
      <c r="E297" s="5" t="str">
        <f>"王景景"</f>
        <v>王景景</v>
      </c>
    </row>
    <row r="298" s="1" customFormat="1" ht="15" customHeight="1" spans="1:5">
      <c r="A298" s="6">
        <v>296</v>
      </c>
      <c r="B298" s="5" t="str">
        <f>"683520240807075114134224"</f>
        <v>683520240807075114134224</v>
      </c>
      <c r="C298" s="5" t="str">
        <f t="shared" si="22"/>
        <v>20240324</v>
      </c>
      <c r="D298" s="5" t="s">
        <v>29</v>
      </c>
      <c r="E298" s="5" t="str">
        <f>"高鹏"</f>
        <v>高鹏</v>
      </c>
    </row>
    <row r="299" s="1" customFormat="1" ht="15" customHeight="1" spans="1:5">
      <c r="A299" s="6">
        <v>297</v>
      </c>
      <c r="B299" s="5" t="str">
        <f>"683520240807092844134465"</f>
        <v>683520240807092844134465</v>
      </c>
      <c r="C299" s="5" t="str">
        <f t="shared" si="22"/>
        <v>20240324</v>
      </c>
      <c r="D299" s="5" t="s">
        <v>29</v>
      </c>
      <c r="E299" s="5" t="str">
        <f>"姜晓利"</f>
        <v>姜晓利</v>
      </c>
    </row>
    <row r="300" s="1" customFormat="1" ht="15" customHeight="1" spans="1:5">
      <c r="A300" s="6">
        <v>298</v>
      </c>
      <c r="B300" s="5" t="str">
        <f>"683520240807095211134553"</f>
        <v>683520240807095211134553</v>
      </c>
      <c r="C300" s="5" t="str">
        <f t="shared" si="22"/>
        <v>20240324</v>
      </c>
      <c r="D300" s="5" t="s">
        <v>29</v>
      </c>
      <c r="E300" s="5" t="str">
        <f>"夏敏"</f>
        <v>夏敏</v>
      </c>
    </row>
    <row r="301" s="1" customFormat="1" ht="15" customHeight="1" spans="1:5">
      <c r="A301" s="6">
        <v>299</v>
      </c>
      <c r="B301" s="5" t="str">
        <f>"683520240807105044134798"</f>
        <v>683520240807105044134798</v>
      </c>
      <c r="C301" s="5" t="str">
        <f t="shared" si="22"/>
        <v>20240324</v>
      </c>
      <c r="D301" s="5" t="s">
        <v>29</v>
      </c>
      <c r="E301" s="5" t="str">
        <f>"蒋召辉"</f>
        <v>蒋召辉</v>
      </c>
    </row>
    <row r="302" s="1" customFormat="1" ht="15" customHeight="1" spans="1:5">
      <c r="A302" s="6">
        <v>300</v>
      </c>
      <c r="B302" s="5" t="str">
        <f>"683520240807140011135419"</f>
        <v>683520240807140011135419</v>
      </c>
      <c r="C302" s="5" t="str">
        <f t="shared" si="22"/>
        <v>20240324</v>
      </c>
      <c r="D302" s="5" t="s">
        <v>29</v>
      </c>
      <c r="E302" s="5" t="str">
        <f>"王润雨"</f>
        <v>王润雨</v>
      </c>
    </row>
    <row r="303" s="1" customFormat="1" ht="15" customHeight="1" spans="1:5">
      <c r="A303" s="6">
        <v>301</v>
      </c>
      <c r="B303" s="5" t="str">
        <f>"683520240807001715134109"</f>
        <v>683520240807001715134109</v>
      </c>
      <c r="C303" s="5" t="str">
        <f t="shared" si="22"/>
        <v>20240324</v>
      </c>
      <c r="D303" s="5" t="s">
        <v>29</v>
      </c>
      <c r="E303" s="5" t="str">
        <f>"邵艳"</f>
        <v>邵艳</v>
      </c>
    </row>
    <row r="304" s="1" customFormat="1" ht="15" customHeight="1" spans="1:5">
      <c r="A304" s="6">
        <v>302</v>
      </c>
      <c r="B304" s="5" t="str">
        <f>"683520240807133518135342"</f>
        <v>683520240807133518135342</v>
      </c>
      <c r="C304" s="5" t="str">
        <f t="shared" si="22"/>
        <v>20240324</v>
      </c>
      <c r="D304" s="5" t="s">
        <v>29</v>
      </c>
      <c r="E304" s="5" t="str">
        <f>"姚胜男"</f>
        <v>姚胜男</v>
      </c>
    </row>
    <row r="305" s="1" customFormat="1" ht="15" customHeight="1" spans="1:5">
      <c r="A305" s="6">
        <v>303</v>
      </c>
      <c r="B305" s="5" t="str">
        <f>"683520240805210359129144"</f>
        <v>683520240805210359129144</v>
      </c>
      <c r="C305" s="5" t="str">
        <f t="shared" si="22"/>
        <v>20240324</v>
      </c>
      <c r="D305" s="5" t="s">
        <v>29</v>
      </c>
      <c r="E305" s="5" t="str">
        <f>"李良兵"</f>
        <v>李良兵</v>
      </c>
    </row>
    <row r="306" s="1" customFormat="1" ht="15" customHeight="1" spans="1:5">
      <c r="A306" s="6">
        <v>304</v>
      </c>
      <c r="B306" s="5" t="str">
        <f>"683520240805134531127721"</f>
        <v>683520240805134531127721</v>
      </c>
      <c r="C306" s="5" t="str">
        <f t="shared" ref="C306:C316" si="23">"20240325"</f>
        <v>20240325</v>
      </c>
      <c r="D306" s="5" t="s">
        <v>30</v>
      </c>
      <c r="E306" s="5" t="str">
        <f>"武兰"</f>
        <v>武兰</v>
      </c>
    </row>
    <row r="307" s="1" customFormat="1" ht="15" customHeight="1" spans="1:5">
      <c r="A307" s="6">
        <v>305</v>
      </c>
      <c r="B307" s="5" t="str">
        <f>"683520240806204452133493"</f>
        <v>683520240806204452133493</v>
      </c>
      <c r="C307" s="5" t="str">
        <f t="shared" si="23"/>
        <v>20240325</v>
      </c>
      <c r="D307" s="5" t="s">
        <v>30</v>
      </c>
      <c r="E307" s="5" t="str">
        <f>"孙玲"</f>
        <v>孙玲</v>
      </c>
    </row>
    <row r="308" s="1" customFormat="1" ht="15" customHeight="1" spans="1:5">
      <c r="A308" s="6">
        <v>306</v>
      </c>
      <c r="B308" s="5" t="str">
        <f>"683520240806212925133642"</f>
        <v>683520240806212925133642</v>
      </c>
      <c r="C308" s="5" t="str">
        <f t="shared" si="23"/>
        <v>20240325</v>
      </c>
      <c r="D308" s="5" t="s">
        <v>30</v>
      </c>
      <c r="E308" s="5" t="str">
        <f>"侯昕"</f>
        <v>侯昕</v>
      </c>
    </row>
    <row r="309" s="1" customFormat="1" ht="15" customHeight="1" spans="1:5">
      <c r="A309" s="6">
        <v>307</v>
      </c>
      <c r="B309" s="5" t="str">
        <f>"683520240806175838132957"</f>
        <v>683520240806175838132957</v>
      </c>
      <c r="C309" s="5" t="str">
        <f t="shared" si="23"/>
        <v>20240325</v>
      </c>
      <c r="D309" s="5" t="s">
        <v>30</v>
      </c>
      <c r="E309" s="5" t="str">
        <f>"孙婷"</f>
        <v>孙婷</v>
      </c>
    </row>
    <row r="310" s="1" customFormat="1" ht="15" customHeight="1" spans="1:5">
      <c r="A310" s="6">
        <v>308</v>
      </c>
      <c r="B310" s="5" t="str">
        <f>"683520240806182543133052"</f>
        <v>683520240806182543133052</v>
      </c>
      <c r="C310" s="5" t="str">
        <f t="shared" si="23"/>
        <v>20240325</v>
      </c>
      <c r="D310" s="5" t="s">
        <v>30</v>
      </c>
      <c r="E310" s="5" t="str">
        <f>"刘灿"</f>
        <v>刘灿</v>
      </c>
    </row>
    <row r="311" spans="1:5">
      <c r="A311" s="6">
        <v>309</v>
      </c>
      <c r="B311" s="5" t="str">
        <f>"683520240805090819126470"</f>
        <v>683520240805090819126470</v>
      </c>
      <c r="C311" s="5" t="str">
        <f t="shared" si="23"/>
        <v>20240325</v>
      </c>
      <c r="D311" s="5" t="s">
        <v>30</v>
      </c>
      <c r="E311" s="5" t="str">
        <f>"朱唤丽"</f>
        <v>朱唤丽</v>
      </c>
    </row>
    <row r="312" spans="1:5">
      <c r="A312" s="6">
        <v>310</v>
      </c>
      <c r="B312" s="5" t="str">
        <f>"683520240805141046127793"</f>
        <v>683520240805141046127793</v>
      </c>
      <c r="C312" s="5" t="str">
        <f t="shared" si="23"/>
        <v>20240325</v>
      </c>
      <c r="D312" s="5" t="s">
        <v>30</v>
      </c>
      <c r="E312" s="5" t="str">
        <f>"李曼曼"</f>
        <v>李曼曼</v>
      </c>
    </row>
    <row r="313" spans="1:5">
      <c r="A313" s="6">
        <v>311</v>
      </c>
      <c r="B313" s="5" t="str">
        <f>"683520240807135136135391"</f>
        <v>683520240807135136135391</v>
      </c>
      <c r="C313" s="5" t="str">
        <f t="shared" si="23"/>
        <v>20240325</v>
      </c>
      <c r="D313" s="5" t="s">
        <v>30</v>
      </c>
      <c r="E313" s="5" t="str">
        <f>"吴长英"</f>
        <v>吴长英</v>
      </c>
    </row>
    <row r="314" spans="1:5">
      <c r="A314" s="6">
        <v>312</v>
      </c>
      <c r="B314" s="5" t="str">
        <f>"683520240806203544133468"</f>
        <v>683520240806203544133468</v>
      </c>
      <c r="C314" s="5" t="str">
        <f t="shared" si="23"/>
        <v>20240325</v>
      </c>
      <c r="D314" s="5" t="s">
        <v>30</v>
      </c>
      <c r="E314" s="5" t="str">
        <f>"司婕宇"</f>
        <v>司婕宇</v>
      </c>
    </row>
    <row r="315" spans="1:5">
      <c r="A315" s="6">
        <v>313</v>
      </c>
      <c r="B315" s="5" t="str">
        <f>"683520240807131131135276"</f>
        <v>683520240807131131135276</v>
      </c>
      <c r="C315" s="5" t="str">
        <f t="shared" si="23"/>
        <v>20240325</v>
      </c>
      <c r="D315" s="5" t="s">
        <v>30</v>
      </c>
      <c r="E315" s="5" t="str">
        <f>"龚娟娟"</f>
        <v>龚娟娟</v>
      </c>
    </row>
    <row r="316" spans="1:5">
      <c r="A316" s="6">
        <v>314</v>
      </c>
      <c r="B316" s="5" t="str">
        <f>"683520240807125618135220"</f>
        <v>683520240807125618135220</v>
      </c>
      <c r="C316" s="5" t="str">
        <f t="shared" si="23"/>
        <v>20240325</v>
      </c>
      <c r="D316" s="5" t="s">
        <v>30</v>
      </c>
      <c r="E316" s="5" t="str">
        <f>"张慧茹"</f>
        <v>张慧茹</v>
      </c>
    </row>
    <row r="317" spans="1:5">
      <c r="A317" s="6">
        <v>315</v>
      </c>
      <c r="B317" s="5" t="str">
        <f>"683520240805101249126844"</f>
        <v>683520240805101249126844</v>
      </c>
      <c r="C317" s="5" t="str">
        <f t="shared" ref="C317:C327" si="24">"20240326"</f>
        <v>20240326</v>
      </c>
      <c r="D317" s="5" t="s">
        <v>31</v>
      </c>
      <c r="E317" s="5" t="str">
        <f>"伍博"</f>
        <v>伍博</v>
      </c>
    </row>
    <row r="318" spans="1:5">
      <c r="A318" s="6">
        <v>316</v>
      </c>
      <c r="B318" s="5" t="str">
        <f>"683520240805162754128317"</f>
        <v>683520240805162754128317</v>
      </c>
      <c r="C318" s="5" t="str">
        <f t="shared" si="24"/>
        <v>20240326</v>
      </c>
      <c r="D318" s="5" t="s">
        <v>31</v>
      </c>
      <c r="E318" s="5" t="str">
        <f>"巩平"</f>
        <v>巩平</v>
      </c>
    </row>
    <row r="319" spans="1:5">
      <c r="A319" s="6">
        <v>317</v>
      </c>
      <c r="B319" s="5" t="str">
        <f>"683520240806172708132845"</f>
        <v>683520240806172708132845</v>
      </c>
      <c r="C319" s="5" t="str">
        <f t="shared" si="24"/>
        <v>20240326</v>
      </c>
      <c r="D319" s="5" t="s">
        <v>31</v>
      </c>
      <c r="E319" s="5" t="str">
        <f>"李良娜"</f>
        <v>李良娜</v>
      </c>
    </row>
    <row r="320" spans="1:5">
      <c r="A320" s="6">
        <v>318</v>
      </c>
      <c r="B320" s="5" t="str">
        <f>"683520240807081200134253"</f>
        <v>683520240807081200134253</v>
      </c>
      <c r="C320" s="5" t="str">
        <f t="shared" si="24"/>
        <v>20240326</v>
      </c>
      <c r="D320" s="5" t="s">
        <v>31</v>
      </c>
      <c r="E320" s="5" t="str">
        <f>"顾嘉莉"</f>
        <v>顾嘉莉</v>
      </c>
    </row>
    <row r="321" spans="1:5">
      <c r="A321" s="6">
        <v>319</v>
      </c>
      <c r="B321" s="5" t="str">
        <f>"683520240807081802134264"</f>
        <v>683520240807081802134264</v>
      </c>
      <c r="C321" s="5" t="str">
        <f t="shared" si="24"/>
        <v>20240326</v>
      </c>
      <c r="D321" s="5" t="s">
        <v>31</v>
      </c>
      <c r="E321" s="5" t="str">
        <f>"陆堃"</f>
        <v>陆堃</v>
      </c>
    </row>
    <row r="322" spans="1:5">
      <c r="A322" s="6">
        <v>320</v>
      </c>
      <c r="B322" s="5" t="str">
        <f>"683520240807103107134722"</f>
        <v>683520240807103107134722</v>
      </c>
      <c r="C322" s="5" t="str">
        <f t="shared" si="24"/>
        <v>20240326</v>
      </c>
      <c r="D322" s="5" t="s">
        <v>31</v>
      </c>
      <c r="E322" s="5" t="str">
        <f>"黄婼楠"</f>
        <v>黄婼楠</v>
      </c>
    </row>
    <row r="323" spans="1:5">
      <c r="A323" s="6">
        <v>321</v>
      </c>
      <c r="B323" s="5" t="str">
        <f>"683520240806214712133704"</f>
        <v>683520240806214712133704</v>
      </c>
      <c r="C323" s="5" t="str">
        <f t="shared" si="24"/>
        <v>20240326</v>
      </c>
      <c r="D323" s="5" t="s">
        <v>31</v>
      </c>
      <c r="E323" s="5" t="str">
        <f>"梁慧"</f>
        <v>梁慧</v>
      </c>
    </row>
    <row r="324" spans="1:5">
      <c r="A324" s="6">
        <v>322</v>
      </c>
      <c r="B324" s="5" t="str">
        <f>"683520240805201729129001"</f>
        <v>683520240805201729129001</v>
      </c>
      <c r="C324" s="5" t="str">
        <f t="shared" si="24"/>
        <v>20240326</v>
      </c>
      <c r="D324" s="5" t="s">
        <v>31</v>
      </c>
      <c r="E324" s="5" t="str">
        <f>"耿丹丹"</f>
        <v>耿丹丹</v>
      </c>
    </row>
    <row r="325" spans="1:5">
      <c r="A325" s="6">
        <v>323</v>
      </c>
      <c r="B325" s="5" t="str">
        <f>"683520240806154446132404"</f>
        <v>683520240806154446132404</v>
      </c>
      <c r="C325" s="5" t="str">
        <f t="shared" si="24"/>
        <v>20240326</v>
      </c>
      <c r="D325" s="5" t="s">
        <v>31</v>
      </c>
      <c r="E325" s="5" t="str">
        <f>"付源"</f>
        <v>付源</v>
      </c>
    </row>
    <row r="326" spans="1:5">
      <c r="A326" s="6">
        <v>324</v>
      </c>
      <c r="B326" s="5" t="str">
        <f>"683520240807112555134925"</f>
        <v>683520240807112555134925</v>
      </c>
      <c r="C326" s="5" t="str">
        <f t="shared" si="24"/>
        <v>20240326</v>
      </c>
      <c r="D326" s="5" t="s">
        <v>31</v>
      </c>
      <c r="E326" s="5" t="str">
        <f>"孙素美"</f>
        <v>孙素美</v>
      </c>
    </row>
    <row r="327" spans="1:5">
      <c r="A327" s="6">
        <v>325</v>
      </c>
      <c r="B327" s="5" t="str">
        <f>"683520240805202215129014"</f>
        <v>683520240805202215129014</v>
      </c>
      <c r="C327" s="5" t="str">
        <f t="shared" si="24"/>
        <v>20240326</v>
      </c>
      <c r="D327" s="5" t="s">
        <v>31</v>
      </c>
      <c r="E327" s="5" t="str">
        <f>"王子恒"</f>
        <v>王子恒</v>
      </c>
    </row>
    <row r="328" spans="1:5">
      <c r="A328" s="6">
        <v>326</v>
      </c>
      <c r="B328" s="5" t="str">
        <f>"683520240805141333127802"</f>
        <v>683520240805141333127802</v>
      </c>
      <c r="C328" s="5" t="str">
        <f t="shared" ref="C328:C339" si="25">"20240327"</f>
        <v>20240327</v>
      </c>
      <c r="D328" s="5" t="s">
        <v>32</v>
      </c>
      <c r="E328" s="5" t="str">
        <f>"徐德林"</f>
        <v>徐德林</v>
      </c>
    </row>
    <row r="329" spans="1:5">
      <c r="A329" s="6">
        <v>327</v>
      </c>
      <c r="B329" s="5" t="str">
        <f>"683520240805141652127814"</f>
        <v>683520240805141652127814</v>
      </c>
      <c r="C329" s="5" t="str">
        <f t="shared" si="25"/>
        <v>20240327</v>
      </c>
      <c r="D329" s="5" t="s">
        <v>32</v>
      </c>
      <c r="E329" s="5" t="str">
        <f>"董艳"</f>
        <v>董艳</v>
      </c>
    </row>
    <row r="330" spans="1:5">
      <c r="A330" s="6">
        <v>328</v>
      </c>
      <c r="B330" s="5" t="str">
        <f>"683520240805113218127262"</f>
        <v>683520240805113218127262</v>
      </c>
      <c r="C330" s="5" t="str">
        <f t="shared" si="25"/>
        <v>20240327</v>
      </c>
      <c r="D330" s="5" t="s">
        <v>32</v>
      </c>
      <c r="E330" s="5" t="str">
        <f>"张漫叶"</f>
        <v>张漫叶</v>
      </c>
    </row>
    <row r="331" spans="1:5">
      <c r="A331" s="6">
        <v>329</v>
      </c>
      <c r="B331" s="5" t="str">
        <f>"683520240807095111134549"</f>
        <v>683520240807095111134549</v>
      </c>
      <c r="C331" s="5" t="str">
        <f t="shared" si="25"/>
        <v>20240327</v>
      </c>
      <c r="D331" s="5" t="s">
        <v>32</v>
      </c>
      <c r="E331" s="5" t="str">
        <f>"杜昱"</f>
        <v>杜昱</v>
      </c>
    </row>
    <row r="332" spans="1:5">
      <c r="A332" s="6">
        <v>330</v>
      </c>
      <c r="B332" s="5" t="str">
        <f>"683520240807094830134537"</f>
        <v>683520240807094830134537</v>
      </c>
      <c r="C332" s="5" t="str">
        <f t="shared" si="25"/>
        <v>20240327</v>
      </c>
      <c r="D332" s="5" t="s">
        <v>32</v>
      </c>
      <c r="E332" s="5" t="str">
        <f>"谢龙英"</f>
        <v>谢龙英</v>
      </c>
    </row>
    <row r="333" spans="1:5">
      <c r="A333" s="6">
        <v>331</v>
      </c>
      <c r="B333" s="5" t="str">
        <f>"683520240806164852132683"</f>
        <v>683520240806164852132683</v>
      </c>
      <c r="C333" s="5" t="str">
        <f t="shared" si="25"/>
        <v>20240327</v>
      </c>
      <c r="D333" s="5" t="s">
        <v>32</v>
      </c>
      <c r="E333" s="5" t="str">
        <f>"侯亚丽"</f>
        <v>侯亚丽</v>
      </c>
    </row>
    <row r="334" spans="1:5">
      <c r="A334" s="6">
        <v>332</v>
      </c>
      <c r="B334" s="5" t="str">
        <f>"683520240806232130133993"</f>
        <v>683520240806232130133993</v>
      </c>
      <c r="C334" s="5" t="str">
        <f t="shared" si="25"/>
        <v>20240327</v>
      </c>
      <c r="D334" s="5" t="s">
        <v>32</v>
      </c>
      <c r="E334" s="5" t="str">
        <f>"陈晓晓"</f>
        <v>陈晓晓</v>
      </c>
    </row>
    <row r="335" spans="1:5">
      <c r="A335" s="6">
        <v>333</v>
      </c>
      <c r="B335" s="5" t="str">
        <f>"683520240806231243133980"</f>
        <v>683520240806231243133980</v>
      </c>
      <c r="C335" s="5" t="str">
        <f t="shared" si="25"/>
        <v>20240327</v>
      </c>
      <c r="D335" s="5" t="s">
        <v>32</v>
      </c>
      <c r="E335" s="5" t="str">
        <f>"张稳稳"</f>
        <v>张稳稳</v>
      </c>
    </row>
    <row r="336" spans="1:5">
      <c r="A336" s="6">
        <v>334</v>
      </c>
      <c r="B336" s="5" t="str">
        <f>"683520240806135808131918"</f>
        <v>683520240806135808131918</v>
      </c>
      <c r="C336" s="5" t="str">
        <f t="shared" si="25"/>
        <v>20240327</v>
      </c>
      <c r="D336" s="5" t="s">
        <v>32</v>
      </c>
      <c r="E336" s="5" t="str">
        <f>"吴利"</f>
        <v>吴利</v>
      </c>
    </row>
    <row r="337" spans="1:5">
      <c r="A337" s="6">
        <v>335</v>
      </c>
      <c r="B337" s="5" t="str">
        <f>"683520240807140924135438"</f>
        <v>683520240807140924135438</v>
      </c>
      <c r="C337" s="5" t="str">
        <f t="shared" si="25"/>
        <v>20240327</v>
      </c>
      <c r="D337" s="5" t="s">
        <v>32</v>
      </c>
      <c r="E337" s="5" t="str">
        <f>"朱梦娜"</f>
        <v>朱梦娜</v>
      </c>
    </row>
    <row r="338" spans="1:5">
      <c r="A338" s="6">
        <v>336</v>
      </c>
      <c r="B338" s="5" t="str">
        <f>"683520240807095211134554"</f>
        <v>683520240807095211134554</v>
      </c>
      <c r="C338" s="5" t="str">
        <f t="shared" si="25"/>
        <v>20240327</v>
      </c>
      <c r="D338" s="5" t="s">
        <v>32</v>
      </c>
      <c r="E338" s="5" t="str">
        <f>"彭鑫"</f>
        <v>彭鑫</v>
      </c>
    </row>
    <row r="339" spans="1:5">
      <c r="A339" s="6">
        <v>337</v>
      </c>
      <c r="B339" s="5" t="str">
        <f>"683520240806202224133425"</f>
        <v>683520240806202224133425</v>
      </c>
      <c r="C339" s="5" t="str">
        <f t="shared" si="25"/>
        <v>20240327</v>
      </c>
      <c r="D339" s="5" t="s">
        <v>32</v>
      </c>
      <c r="E339" s="5" t="str">
        <f>"孙冰玉"</f>
        <v>孙冰玉</v>
      </c>
    </row>
    <row r="340" spans="1:5">
      <c r="A340" s="6">
        <v>338</v>
      </c>
      <c r="B340" s="5" t="str">
        <f>"683520240806101511130690"</f>
        <v>683520240806101511130690</v>
      </c>
      <c r="C340" s="5" t="str">
        <f t="shared" ref="C340:C350" si="26">"20240328"</f>
        <v>20240328</v>
      </c>
      <c r="D340" s="5" t="s">
        <v>33</v>
      </c>
      <c r="E340" s="5" t="str">
        <f>"李倩"</f>
        <v>李倩</v>
      </c>
    </row>
    <row r="341" spans="1:5">
      <c r="A341" s="6">
        <v>339</v>
      </c>
      <c r="B341" s="5" t="str">
        <f>"683520240806211950133606"</f>
        <v>683520240806211950133606</v>
      </c>
      <c r="C341" s="5" t="str">
        <f t="shared" si="26"/>
        <v>20240328</v>
      </c>
      <c r="D341" s="5" t="s">
        <v>33</v>
      </c>
      <c r="E341" s="5" t="str">
        <f>"潘艳青"</f>
        <v>潘艳青</v>
      </c>
    </row>
    <row r="342" spans="1:5">
      <c r="A342" s="6">
        <v>340</v>
      </c>
      <c r="B342" s="5" t="str">
        <f>"683520240807081447134259"</f>
        <v>683520240807081447134259</v>
      </c>
      <c r="C342" s="5" t="str">
        <f t="shared" si="26"/>
        <v>20240328</v>
      </c>
      <c r="D342" s="5" t="s">
        <v>33</v>
      </c>
      <c r="E342" s="5" t="str">
        <f>"杨鸿杰"</f>
        <v>杨鸿杰</v>
      </c>
    </row>
    <row r="343" spans="1:5">
      <c r="A343" s="6">
        <v>341</v>
      </c>
      <c r="B343" s="5" t="str">
        <f>"683520240806125243131641"</f>
        <v>683520240806125243131641</v>
      </c>
      <c r="C343" s="5" t="str">
        <f t="shared" si="26"/>
        <v>20240328</v>
      </c>
      <c r="D343" s="5" t="s">
        <v>33</v>
      </c>
      <c r="E343" s="5" t="str">
        <f>"谢晴"</f>
        <v>谢晴</v>
      </c>
    </row>
    <row r="344" spans="1:5">
      <c r="A344" s="6">
        <v>342</v>
      </c>
      <c r="B344" s="5" t="str">
        <f>"683520240805222816129418"</f>
        <v>683520240805222816129418</v>
      </c>
      <c r="C344" s="5" t="str">
        <f t="shared" si="26"/>
        <v>20240328</v>
      </c>
      <c r="D344" s="5" t="s">
        <v>33</v>
      </c>
      <c r="E344" s="5" t="str">
        <f>"蒋召艳"</f>
        <v>蒋召艳</v>
      </c>
    </row>
    <row r="345" spans="1:5">
      <c r="A345" s="6">
        <v>343</v>
      </c>
      <c r="B345" s="5" t="str">
        <f>"683520240806153650132363"</f>
        <v>683520240806153650132363</v>
      </c>
      <c r="C345" s="5" t="str">
        <f t="shared" si="26"/>
        <v>20240328</v>
      </c>
      <c r="D345" s="5" t="s">
        <v>33</v>
      </c>
      <c r="E345" s="5" t="str">
        <f>"余飞"</f>
        <v>余飞</v>
      </c>
    </row>
    <row r="346" spans="1:5">
      <c r="A346" s="6">
        <v>344</v>
      </c>
      <c r="B346" s="5" t="str">
        <f>"683520240807100435134613"</f>
        <v>683520240807100435134613</v>
      </c>
      <c r="C346" s="5" t="str">
        <f t="shared" si="26"/>
        <v>20240328</v>
      </c>
      <c r="D346" s="5" t="s">
        <v>33</v>
      </c>
      <c r="E346" s="5" t="str">
        <f>"杜正"</f>
        <v>杜正</v>
      </c>
    </row>
    <row r="347" spans="1:5">
      <c r="A347" s="6">
        <v>345</v>
      </c>
      <c r="B347" s="5" t="str">
        <f>"683520240805093545126640"</f>
        <v>683520240805093545126640</v>
      </c>
      <c r="C347" s="5" t="str">
        <f t="shared" si="26"/>
        <v>20240328</v>
      </c>
      <c r="D347" s="5" t="s">
        <v>33</v>
      </c>
      <c r="E347" s="5" t="str">
        <f>"魏莹"</f>
        <v>魏莹</v>
      </c>
    </row>
    <row r="348" spans="1:5">
      <c r="A348" s="6">
        <v>346</v>
      </c>
      <c r="B348" s="5" t="str">
        <f>"683520240807082842134294"</f>
        <v>683520240807082842134294</v>
      </c>
      <c r="C348" s="5" t="str">
        <f t="shared" si="26"/>
        <v>20240328</v>
      </c>
      <c r="D348" s="5" t="s">
        <v>33</v>
      </c>
      <c r="E348" s="5" t="str">
        <f>"姜梦"</f>
        <v>姜梦</v>
      </c>
    </row>
    <row r="349" spans="1:5">
      <c r="A349" s="6">
        <v>347</v>
      </c>
      <c r="B349" s="5" t="str">
        <f>"683520240807093656134494"</f>
        <v>683520240807093656134494</v>
      </c>
      <c r="C349" s="5" t="str">
        <f t="shared" si="26"/>
        <v>20240328</v>
      </c>
      <c r="D349" s="5" t="s">
        <v>33</v>
      </c>
      <c r="E349" s="5" t="str">
        <f>"杜占占"</f>
        <v>杜占占</v>
      </c>
    </row>
    <row r="350" spans="1:5">
      <c r="A350" s="6">
        <v>348</v>
      </c>
      <c r="B350" s="5" t="str">
        <f>"683520240807154831135780"</f>
        <v>683520240807154831135780</v>
      </c>
      <c r="C350" s="5" t="str">
        <f t="shared" si="26"/>
        <v>20240328</v>
      </c>
      <c r="D350" s="5" t="s">
        <v>33</v>
      </c>
      <c r="E350" s="5" t="str">
        <f>"李培"</f>
        <v>李培</v>
      </c>
    </row>
    <row r="351" spans="1:5">
      <c r="A351" s="6">
        <v>349</v>
      </c>
      <c r="B351" s="5" t="str">
        <f>"683520240805145640127944"</f>
        <v>683520240805145640127944</v>
      </c>
      <c r="C351" s="5" t="str">
        <f t="shared" ref="C351:C359" si="27">"20240329"</f>
        <v>20240329</v>
      </c>
      <c r="D351" s="5" t="s">
        <v>34</v>
      </c>
      <c r="E351" s="5" t="str">
        <f>"高金玲"</f>
        <v>高金玲</v>
      </c>
    </row>
    <row r="352" spans="1:5">
      <c r="A352" s="6">
        <v>350</v>
      </c>
      <c r="B352" s="5" t="str">
        <f>"683520240805144238127900"</f>
        <v>683520240805144238127900</v>
      </c>
      <c r="C352" s="5" t="str">
        <f t="shared" si="27"/>
        <v>20240329</v>
      </c>
      <c r="D352" s="5" t="s">
        <v>34</v>
      </c>
      <c r="E352" s="5" t="str">
        <f>"张冠卿"</f>
        <v>张冠卿</v>
      </c>
    </row>
    <row r="353" spans="1:5">
      <c r="A353" s="6">
        <v>351</v>
      </c>
      <c r="B353" s="5" t="str">
        <f>"683520240806181702133022"</f>
        <v>683520240806181702133022</v>
      </c>
      <c r="C353" s="5" t="str">
        <f t="shared" si="27"/>
        <v>20240329</v>
      </c>
      <c r="D353" s="5" t="s">
        <v>34</v>
      </c>
      <c r="E353" s="5" t="str">
        <f>"李文艳"</f>
        <v>李文艳</v>
      </c>
    </row>
    <row r="354" spans="1:5">
      <c r="A354" s="6">
        <v>352</v>
      </c>
      <c r="B354" s="5" t="str">
        <f>"683520240806230406133957"</f>
        <v>683520240806230406133957</v>
      </c>
      <c r="C354" s="5" t="str">
        <f t="shared" si="27"/>
        <v>20240329</v>
      </c>
      <c r="D354" s="5" t="s">
        <v>34</v>
      </c>
      <c r="E354" s="5" t="str">
        <f>"孔维广"</f>
        <v>孔维广</v>
      </c>
    </row>
    <row r="355" spans="1:5">
      <c r="A355" s="6">
        <v>353</v>
      </c>
      <c r="B355" s="5" t="str">
        <f>"683520240807085353134354"</f>
        <v>683520240807085353134354</v>
      </c>
      <c r="C355" s="5" t="str">
        <f t="shared" si="27"/>
        <v>20240329</v>
      </c>
      <c r="D355" s="5" t="s">
        <v>34</v>
      </c>
      <c r="E355" s="5" t="str">
        <f>"邓涛"</f>
        <v>邓涛</v>
      </c>
    </row>
    <row r="356" spans="1:5">
      <c r="A356" s="6">
        <v>354</v>
      </c>
      <c r="B356" s="5" t="str">
        <f>"683520240806190318133161"</f>
        <v>683520240806190318133161</v>
      </c>
      <c r="C356" s="5" t="str">
        <f t="shared" si="27"/>
        <v>20240329</v>
      </c>
      <c r="D356" s="5" t="s">
        <v>34</v>
      </c>
      <c r="E356" s="5" t="str">
        <f>"李小梅"</f>
        <v>李小梅</v>
      </c>
    </row>
    <row r="357" spans="1:5">
      <c r="A357" s="6">
        <v>355</v>
      </c>
      <c r="B357" s="5" t="str">
        <f>"683520240807082537134282"</f>
        <v>683520240807082537134282</v>
      </c>
      <c r="C357" s="5" t="str">
        <f t="shared" si="27"/>
        <v>20240329</v>
      </c>
      <c r="D357" s="5" t="s">
        <v>34</v>
      </c>
      <c r="E357" s="5" t="str">
        <f>"张凤风"</f>
        <v>张凤风</v>
      </c>
    </row>
    <row r="358" spans="1:5">
      <c r="A358" s="6">
        <v>356</v>
      </c>
      <c r="B358" s="5" t="str">
        <f>"683520240807104626134787"</f>
        <v>683520240807104626134787</v>
      </c>
      <c r="C358" s="5" t="str">
        <f t="shared" si="27"/>
        <v>20240329</v>
      </c>
      <c r="D358" s="5" t="s">
        <v>34</v>
      </c>
      <c r="E358" s="5" t="str">
        <f>"韩雪"</f>
        <v>韩雪</v>
      </c>
    </row>
    <row r="359" spans="1:5">
      <c r="A359" s="6">
        <v>357</v>
      </c>
      <c r="B359" s="5" t="str">
        <f>"683520240807144231135554"</f>
        <v>683520240807144231135554</v>
      </c>
      <c r="C359" s="5" t="str">
        <f t="shared" si="27"/>
        <v>20240329</v>
      </c>
      <c r="D359" s="5" t="s">
        <v>34</v>
      </c>
      <c r="E359" s="5" t="str">
        <f>"王雅慧"</f>
        <v>王雅慧</v>
      </c>
    </row>
    <row r="360" spans="1:5">
      <c r="A360" s="6">
        <v>358</v>
      </c>
      <c r="B360" s="5" t="str">
        <f>"683520240805174116128578"</f>
        <v>683520240805174116128578</v>
      </c>
      <c r="C360" s="5" t="str">
        <f t="shared" ref="C360:C367" si="28">"20240330"</f>
        <v>20240330</v>
      </c>
      <c r="D360" s="5" t="s">
        <v>35</v>
      </c>
      <c r="E360" s="5" t="str">
        <f>"燕倩倩"</f>
        <v>燕倩倩</v>
      </c>
    </row>
    <row r="361" spans="1:5">
      <c r="A361" s="6">
        <v>359</v>
      </c>
      <c r="B361" s="5" t="str">
        <f>"683520240805091441126508"</f>
        <v>683520240805091441126508</v>
      </c>
      <c r="C361" s="5" t="str">
        <f t="shared" si="28"/>
        <v>20240330</v>
      </c>
      <c r="D361" s="5" t="s">
        <v>35</v>
      </c>
      <c r="E361" s="5" t="str">
        <f>"高莉"</f>
        <v>高莉</v>
      </c>
    </row>
    <row r="362" spans="1:5">
      <c r="A362" s="6">
        <v>360</v>
      </c>
      <c r="B362" s="5" t="str">
        <f>"683520240805211602129175"</f>
        <v>683520240805211602129175</v>
      </c>
      <c r="C362" s="5" t="str">
        <f t="shared" si="28"/>
        <v>20240330</v>
      </c>
      <c r="D362" s="5" t="s">
        <v>35</v>
      </c>
      <c r="E362" s="5" t="str">
        <f>"马永飞"</f>
        <v>马永飞</v>
      </c>
    </row>
    <row r="363" spans="1:5">
      <c r="A363" s="6">
        <v>361</v>
      </c>
      <c r="B363" s="5" t="str">
        <f>"683520240807113414134962"</f>
        <v>683520240807113414134962</v>
      </c>
      <c r="C363" s="5" t="str">
        <f t="shared" si="28"/>
        <v>20240330</v>
      </c>
      <c r="D363" s="5" t="s">
        <v>35</v>
      </c>
      <c r="E363" s="5" t="str">
        <f>"梅强"</f>
        <v>梅强</v>
      </c>
    </row>
    <row r="364" spans="1:5">
      <c r="A364" s="6">
        <v>362</v>
      </c>
      <c r="B364" s="5" t="str">
        <f>"683520240807133720135347"</f>
        <v>683520240807133720135347</v>
      </c>
      <c r="C364" s="5" t="str">
        <f t="shared" si="28"/>
        <v>20240330</v>
      </c>
      <c r="D364" s="5" t="s">
        <v>35</v>
      </c>
      <c r="E364" s="5" t="str">
        <f>"王雪梅"</f>
        <v>王雪梅</v>
      </c>
    </row>
    <row r="365" spans="1:5">
      <c r="A365" s="6">
        <v>363</v>
      </c>
      <c r="B365" s="5" t="str">
        <f>"683520240805182129128687"</f>
        <v>683520240805182129128687</v>
      </c>
      <c r="C365" s="5" t="str">
        <f t="shared" si="28"/>
        <v>20240330</v>
      </c>
      <c r="D365" s="5" t="s">
        <v>35</v>
      </c>
      <c r="E365" s="5" t="str">
        <f>"杨茹"</f>
        <v>杨茹</v>
      </c>
    </row>
    <row r="366" spans="1:5">
      <c r="A366" s="6">
        <v>364</v>
      </c>
      <c r="B366" s="5" t="str">
        <f>"683520240807020423134170"</f>
        <v>683520240807020423134170</v>
      </c>
      <c r="C366" s="5" t="str">
        <f t="shared" si="28"/>
        <v>20240330</v>
      </c>
      <c r="D366" s="5" t="s">
        <v>35</v>
      </c>
      <c r="E366" s="5" t="str">
        <f>"许莹莹"</f>
        <v>许莹莹</v>
      </c>
    </row>
    <row r="367" spans="1:5">
      <c r="A367" s="6">
        <v>365</v>
      </c>
      <c r="B367" s="5" t="str">
        <f>"683520240807141143135444"</f>
        <v>683520240807141143135444</v>
      </c>
      <c r="C367" s="5" t="str">
        <f t="shared" si="28"/>
        <v>20240330</v>
      </c>
      <c r="D367" s="5" t="s">
        <v>35</v>
      </c>
      <c r="E367" s="5" t="str">
        <f>"李彩宏"</f>
        <v>李彩宏</v>
      </c>
    </row>
    <row r="368" spans="1:5">
      <c r="A368" s="6">
        <v>366</v>
      </c>
      <c r="B368" s="5" t="str">
        <f>"683520240805101400126849"</f>
        <v>683520240805101400126849</v>
      </c>
      <c r="C368" s="5" t="str">
        <f t="shared" ref="C368:C385" si="29">"20240331"</f>
        <v>20240331</v>
      </c>
      <c r="D368" s="5" t="s">
        <v>36</v>
      </c>
      <c r="E368" s="5" t="str">
        <f>"牛子璇"</f>
        <v>牛子璇</v>
      </c>
    </row>
    <row r="369" spans="1:5">
      <c r="A369" s="6">
        <v>367</v>
      </c>
      <c r="B369" s="5" t="str">
        <f>"683520240805185004128773"</f>
        <v>683520240805185004128773</v>
      </c>
      <c r="C369" s="5" t="str">
        <f t="shared" si="29"/>
        <v>20240331</v>
      </c>
      <c r="D369" s="5" t="s">
        <v>36</v>
      </c>
      <c r="E369" s="5" t="str">
        <f>"邓璐璐"</f>
        <v>邓璐璐</v>
      </c>
    </row>
    <row r="370" spans="1:5">
      <c r="A370" s="6">
        <v>368</v>
      </c>
      <c r="B370" s="5" t="str">
        <f>"683520240806164404132652"</f>
        <v>683520240806164404132652</v>
      </c>
      <c r="C370" s="5" t="str">
        <f t="shared" si="29"/>
        <v>20240331</v>
      </c>
      <c r="D370" s="5" t="s">
        <v>36</v>
      </c>
      <c r="E370" s="5" t="str">
        <f>"赵婉贞"</f>
        <v>赵婉贞</v>
      </c>
    </row>
    <row r="371" spans="1:5">
      <c r="A371" s="6">
        <v>369</v>
      </c>
      <c r="B371" s="5" t="str">
        <f>"683520240807080935134249"</f>
        <v>683520240807080935134249</v>
      </c>
      <c r="C371" s="5" t="str">
        <f t="shared" si="29"/>
        <v>20240331</v>
      </c>
      <c r="D371" s="5" t="s">
        <v>36</v>
      </c>
      <c r="E371" s="5" t="str">
        <f>"程艳丽"</f>
        <v>程艳丽</v>
      </c>
    </row>
    <row r="372" spans="1:5">
      <c r="A372" s="6">
        <v>370</v>
      </c>
      <c r="B372" s="5" t="str">
        <f>"683520240807092136134442"</f>
        <v>683520240807092136134442</v>
      </c>
      <c r="C372" s="5" t="str">
        <f t="shared" si="29"/>
        <v>20240331</v>
      </c>
      <c r="D372" s="5" t="s">
        <v>36</v>
      </c>
      <c r="E372" s="5" t="str">
        <f>"宋勤"</f>
        <v>宋勤</v>
      </c>
    </row>
    <row r="373" spans="1:5">
      <c r="A373" s="6">
        <v>371</v>
      </c>
      <c r="B373" s="5" t="str">
        <f>"683520240806172212132821"</f>
        <v>683520240806172212132821</v>
      </c>
      <c r="C373" s="5" t="str">
        <f t="shared" si="29"/>
        <v>20240331</v>
      </c>
      <c r="D373" s="5" t="s">
        <v>36</v>
      </c>
      <c r="E373" s="5" t="str">
        <f>"孔璐"</f>
        <v>孔璐</v>
      </c>
    </row>
    <row r="374" spans="1:5">
      <c r="A374" s="6">
        <v>372</v>
      </c>
      <c r="B374" s="5" t="str">
        <f>"683520240806192858133232"</f>
        <v>683520240806192858133232</v>
      </c>
      <c r="C374" s="5" t="str">
        <f t="shared" si="29"/>
        <v>20240331</v>
      </c>
      <c r="D374" s="5" t="s">
        <v>36</v>
      </c>
      <c r="E374" s="5" t="str">
        <f>"孙玲玲"</f>
        <v>孙玲玲</v>
      </c>
    </row>
    <row r="375" spans="1:5">
      <c r="A375" s="6">
        <v>373</v>
      </c>
      <c r="B375" s="5" t="str">
        <f>"683520240807101509134655"</f>
        <v>683520240807101509134655</v>
      </c>
      <c r="C375" s="5" t="str">
        <f t="shared" si="29"/>
        <v>20240331</v>
      </c>
      <c r="D375" s="5" t="s">
        <v>36</v>
      </c>
      <c r="E375" s="5" t="str">
        <f>"朱凤丽"</f>
        <v>朱凤丽</v>
      </c>
    </row>
    <row r="376" spans="1:5">
      <c r="A376" s="6">
        <v>374</v>
      </c>
      <c r="B376" s="5" t="str">
        <f>"683520240806153327132340"</f>
        <v>683520240806153327132340</v>
      </c>
      <c r="C376" s="5" t="str">
        <f t="shared" si="29"/>
        <v>20240331</v>
      </c>
      <c r="D376" s="5" t="s">
        <v>36</v>
      </c>
      <c r="E376" s="5" t="str">
        <f>"侯玉灵"</f>
        <v>侯玉灵</v>
      </c>
    </row>
    <row r="377" spans="1:5">
      <c r="A377" s="6">
        <v>375</v>
      </c>
      <c r="B377" s="5" t="str">
        <f>"683520240806101402130679"</f>
        <v>683520240806101402130679</v>
      </c>
      <c r="C377" s="5" t="str">
        <f t="shared" si="29"/>
        <v>20240331</v>
      </c>
      <c r="D377" s="5" t="s">
        <v>36</v>
      </c>
      <c r="E377" s="5" t="str">
        <f>"孙倩文"</f>
        <v>孙倩文</v>
      </c>
    </row>
    <row r="378" spans="1:5">
      <c r="A378" s="6">
        <v>376</v>
      </c>
      <c r="B378" s="5" t="str">
        <f>"683520240806140753131961"</f>
        <v>683520240806140753131961</v>
      </c>
      <c r="C378" s="5" t="str">
        <f t="shared" si="29"/>
        <v>20240331</v>
      </c>
      <c r="D378" s="5" t="s">
        <v>36</v>
      </c>
      <c r="E378" s="5" t="str">
        <f>"马慧敏"</f>
        <v>马慧敏</v>
      </c>
    </row>
    <row r="379" spans="1:5">
      <c r="A379" s="6">
        <v>377</v>
      </c>
      <c r="B379" s="5" t="str">
        <f>"683520240807140303135427"</f>
        <v>683520240807140303135427</v>
      </c>
      <c r="C379" s="5" t="str">
        <f t="shared" si="29"/>
        <v>20240331</v>
      </c>
      <c r="D379" s="5" t="s">
        <v>36</v>
      </c>
      <c r="E379" s="5" t="str">
        <f>"钱梦茹"</f>
        <v>钱梦茹</v>
      </c>
    </row>
    <row r="380" spans="1:5">
      <c r="A380" s="6">
        <v>378</v>
      </c>
      <c r="B380" s="5" t="str">
        <f>"683520240805141342127803"</f>
        <v>683520240805141342127803</v>
      </c>
      <c r="C380" s="5" t="str">
        <f t="shared" si="29"/>
        <v>20240331</v>
      </c>
      <c r="D380" s="5" t="s">
        <v>36</v>
      </c>
      <c r="E380" s="5" t="str">
        <f>"程琼"</f>
        <v>程琼</v>
      </c>
    </row>
    <row r="381" spans="1:5">
      <c r="A381" s="6">
        <v>379</v>
      </c>
      <c r="B381" s="5" t="str">
        <f>"683520240807142317135486"</f>
        <v>683520240807142317135486</v>
      </c>
      <c r="C381" s="5" t="str">
        <f t="shared" si="29"/>
        <v>20240331</v>
      </c>
      <c r="D381" s="5" t="s">
        <v>36</v>
      </c>
      <c r="E381" s="5" t="str">
        <f>"王倩文"</f>
        <v>王倩文</v>
      </c>
    </row>
    <row r="382" spans="1:5">
      <c r="A382" s="6">
        <v>380</v>
      </c>
      <c r="B382" s="5" t="str">
        <f>"683520240807140247135425"</f>
        <v>683520240807140247135425</v>
      </c>
      <c r="C382" s="5" t="str">
        <f t="shared" si="29"/>
        <v>20240331</v>
      </c>
      <c r="D382" s="5" t="s">
        <v>36</v>
      </c>
      <c r="E382" s="5" t="str">
        <f>"周娜"</f>
        <v>周娜</v>
      </c>
    </row>
    <row r="383" spans="1:5">
      <c r="A383" s="6">
        <v>381</v>
      </c>
      <c r="B383" s="5" t="str">
        <f>"683520240807113919134982"</f>
        <v>683520240807113919134982</v>
      </c>
      <c r="C383" s="5" t="str">
        <f t="shared" si="29"/>
        <v>20240331</v>
      </c>
      <c r="D383" s="5" t="s">
        <v>36</v>
      </c>
      <c r="E383" s="5" t="str">
        <f>"张珊珊"</f>
        <v>张珊珊</v>
      </c>
    </row>
    <row r="384" spans="1:5">
      <c r="A384" s="6">
        <v>382</v>
      </c>
      <c r="B384" s="5" t="str">
        <f>"683520240807001128134096"</f>
        <v>683520240807001128134096</v>
      </c>
      <c r="C384" s="5" t="str">
        <f t="shared" si="29"/>
        <v>20240331</v>
      </c>
      <c r="D384" s="5" t="s">
        <v>36</v>
      </c>
      <c r="E384" s="5" t="str">
        <f>"梅娜"</f>
        <v>梅娜</v>
      </c>
    </row>
    <row r="385" spans="1:5">
      <c r="A385" s="6">
        <v>383</v>
      </c>
      <c r="B385" s="5" t="str">
        <f>"683520240807141435135454"</f>
        <v>683520240807141435135454</v>
      </c>
      <c r="C385" s="5" t="str">
        <f t="shared" si="29"/>
        <v>20240331</v>
      </c>
      <c r="D385" s="5" t="s">
        <v>36</v>
      </c>
      <c r="E385" s="5" t="str">
        <f>"张怀兰"</f>
        <v>张怀兰</v>
      </c>
    </row>
    <row r="386" spans="1:5">
      <c r="A386" s="6">
        <v>384</v>
      </c>
      <c r="B386" s="5" t="str">
        <f>"683520240805204706129096"</f>
        <v>683520240805204706129096</v>
      </c>
      <c r="C386" s="5" t="str">
        <f t="shared" ref="C386:C402" si="30">"20240332"</f>
        <v>20240332</v>
      </c>
      <c r="D386" s="5" t="s">
        <v>37</v>
      </c>
      <c r="E386" s="5" t="str">
        <f>"韩峰"</f>
        <v>韩峰</v>
      </c>
    </row>
    <row r="387" spans="1:5">
      <c r="A387" s="6">
        <v>385</v>
      </c>
      <c r="B387" s="5" t="str">
        <f>"683520240806133856131833"</f>
        <v>683520240806133856131833</v>
      </c>
      <c r="C387" s="5" t="str">
        <f t="shared" si="30"/>
        <v>20240332</v>
      </c>
      <c r="D387" s="5" t="s">
        <v>37</v>
      </c>
      <c r="E387" s="5" t="str">
        <f>"王若楠"</f>
        <v>王若楠</v>
      </c>
    </row>
    <row r="388" spans="1:5">
      <c r="A388" s="6">
        <v>386</v>
      </c>
      <c r="B388" s="5" t="str">
        <f>"683520240806221157133780"</f>
        <v>683520240806221157133780</v>
      </c>
      <c r="C388" s="5" t="str">
        <f t="shared" si="30"/>
        <v>20240332</v>
      </c>
      <c r="D388" s="5" t="s">
        <v>37</v>
      </c>
      <c r="E388" s="5" t="str">
        <f>"徐慧"</f>
        <v>徐慧</v>
      </c>
    </row>
    <row r="389" spans="1:5">
      <c r="A389" s="6">
        <v>387</v>
      </c>
      <c r="B389" s="5" t="str">
        <f>"683520240805131634127633"</f>
        <v>683520240805131634127633</v>
      </c>
      <c r="C389" s="5" t="str">
        <f t="shared" si="30"/>
        <v>20240332</v>
      </c>
      <c r="D389" s="5" t="s">
        <v>37</v>
      </c>
      <c r="E389" s="5" t="str">
        <f>"张翠侠"</f>
        <v>张翠侠</v>
      </c>
    </row>
    <row r="390" spans="1:5">
      <c r="A390" s="6">
        <v>388</v>
      </c>
      <c r="B390" s="5" t="str">
        <f>"683520240805130333127594"</f>
        <v>683520240805130333127594</v>
      </c>
      <c r="C390" s="5" t="str">
        <f t="shared" si="30"/>
        <v>20240332</v>
      </c>
      <c r="D390" s="5" t="s">
        <v>37</v>
      </c>
      <c r="E390" s="5" t="str">
        <f>"孙瑜梅"</f>
        <v>孙瑜梅</v>
      </c>
    </row>
    <row r="391" spans="1:5">
      <c r="A391" s="6">
        <v>389</v>
      </c>
      <c r="B391" s="5" t="str">
        <f>"683520240807091850134430"</f>
        <v>683520240807091850134430</v>
      </c>
      <c r="C391" s="5" t="str">
        <f t="shared" si="30"/>
        <v>20240332</v>
      </c>
      <c r="D391" s="5" t="s">
        <v>37</v>
      </c>
      <c r="E391" s="5" t="str">
        <f>"王小娟"</f>
        <v>王小娟</v>
      </c>
    </row>
    <row r="392" spans="1:5">
      <c r="A392" s="6">
        <v>390</v>
      </c>
      <c r="B392" s="5" t="str">
        <f>"683520240807100256134598"</f>
        <v>683520240807100256134598</v>
      </c>
      <c r="C392" s="5" t="str">
        <f t="shared" si="30"/>
        <v>20240332</v>
      </c>
      <c r="D392" s="5" t="s">
        <v>37</v>
      </c>
      <c r="E392" s="5" t="str">
        <f>"付冰冰"</f>
        <v>付冰冰</v>
      </c>
    </row>
    <row r="393" spans="1:5">
      <c r="A393" s="6">
        <v>391</v>
      </c>
      <c r="B393" s="5" t="str">
        <f>"683520240807101201134644"</f>
        <v>683520240807101201134644</v>
      </c>
      <c r="C393" s="5" t="str">
        <f t="shared" si="30"/>
        <v>20240332</v>
      </c>
      <c r="D393" s="5" t="s">
        <v>37</v>
      </c>
      <c r="E393" s="5" t="str">
        <f>"秦鹏"</f>
        <v>秦鹏</v>
      </c>
    </row>
    <row r="394" spans="1:5">
      <c r="A394" s="6">
        <v>392</v>
      </c>
      <c r="B394" s="5" t="str">
        <f>"683520240807101513134656"</f>
        <v>683520240807101513134656</v>
      </c>
      <c r="C394" s="5" t="str">
        <f t="shared" si="30"/>
        <v>20240332</v>
      </c>
      <c r="D394" s="5" t="s">
        <v>37</v>
      </c>
      <c r="E394" s="5" t="str">
        <f>"李宇鹏"</f>
        <v>李宇鹏</v>
      </c>
    </row>
    <row r="395" spans="1:5">
      <c r="A395" s="6">
        <v>393</v>
      </c>
      <c r="B395" s="5" t="str">
        <f>"683520240805105137127064"</f>
        <v>683520240805105137127064</v>
      </c>
      <c r="C395" s="5" t="str">
        <f t="shared" si="30"/>
        <v>20240332</v>
      </c>
      <c r="D395" s="5" t="s">
        <v>37</v>
      </c>
      <c r="E395" s="5" t="str">
        <f>"薛丽娟"</f>
        <v>薛丽娟</v>
      </c>
    </row>
    <row r="396" spans="1:5">
      <c r="A396" s="6">
        <v>394</v>
      </c>
      <c r="B396" s="5" t="str">
        <f>"683520240807113127134949"</f>
        <v>683520240807113127134949</v>
      </c>
      <c r="C396" s="5" t="str">
        <f t="shared" si="30"/>
        <v>20240332</v>
      </c>
      <c r="D396" s="5" t="s">
        <v>37</v>
      </c>
      <c r="E396" s="5" t="str">
        <f>"赵想娣"</f>
        <v>赵想娣</v>
      </c>
    </row>
    <row r="397" spans="1:5">
      <c r="A397" s="6">
        <v>395</v>
      </c>
      <c r="B397" s="5" t="str">
        <f>"683520240807115042135021"</f>
        <v>683520240807115042135021</v>
      </c>
      <c r="C397" s="5" t="str">
        <f t="shared" si="30"/>
        <v>20240332</v>
      </c>
      <c r="D397" s="5" t="s">
        <v>37</v>
      </c>
      <c r="E397" s="5" t="str">
        <f>"杨梅梅"</f>
        <v>杨梅梅</v>
      </c>
    </row>
    <row r="398" spans="1:5">
      <c r="A398" s="6">
        <v>396</v>
      </c>
      <c r="B398" s="5" t="str">
        <f>"683520240807130336135246"</f>
        <v>683520240807130336135246</v>
      </c>
      <c r="C398" s="5" t="str">
        <f t="shared" si="30"/>
        <v>20240332</v>
      </c>
      <c r="D398" s="5" t="s">
        <v>37</v>
      </c>
      <c r="E398" s="5" t="str">
        <f>"刘雯雯"</f>
        <v>刘雯雯</v>
      </c>
    </row>
    <row r="399" spans="1:5">
      <c r="A399" s="6">
        <v>397</v>
      </c>
      <c r="B399" s="5" t="str">
        <f>"683520240807133136135333"</f>
        <v>683520240807133136135333</v>
      </c>
      <c r="C399" s="5" t="str">
        <f t="shared" si="30"/>
        <v>20240332</v>
      </c>
      <c r="D399" s="5" t="s">
        <v>37</v>
      </c>
      <c r="E399" s="5" t="str">
        <f>"陈玲玲"</f>
        <v>陈玲玲</v>
      </c>
    </row>
    <row r="400" spans="1:5">
      <c r="A400" s="6">
        <v>398</v>
      </c>
      <c r="B400" s="5" t="str">
        <f>"683520240805141451127808"</f>
        <v>683520240805141451127808</v>
      </c>
      <c r="C400" s="5" t="str">
        <f t="shared" si="30"/>
        <v>20240332</v>
      </c>
      <c r="D400" s="5" t="s">
        <v>37</v>
      </c>
      <c r="E400" s="5" t="str">
        <f>"王春景"</f>
        <v>王春景</v>
      </c>
    </row>
    <row r="401" spans="1:5">
      <c r="A401" s="6">
        <v>399</v>
      </c>
      <c r="B401" s="5" t="str">
        <f>"683520240807141501135457"</f>
        <v>683520240807141501135457</v>
      </c>
      <c r="C401" s="5" t="str">
        <f t="shared" si="30"/>
        <v>20240332</v>
      </c>
      <c r="D401" s="5" t="s">
        <v>37</v>
      </c>
      <c r="E401" s="5" t="str">
        <f>"徐珊珊"</f>
        <v>徐珊珊</v>
      </c>
    </row>
    <row r="402" spans="1:5">
      <c r="A402" s="6">
        <v>400</v>
      </c>
      <c r="B402" s="5" t="str">
        <f>"683520240805194724128916"</f>
        <v>683520240805194724128916</v>
      </c>
      <c r="C402" s="5" t="str">
        <f t="shared" si="30"/>
        <v>20240332</v>
      </c>
      <c r="D402" s="5" t="s">
        <v>37</v>
      </c>
      <c r="E402" s="5" t="str">
        <f>"邹晓娟"</f>
        <v>邹晓娟</v>
      </c>
    </row>
    <row r="403" spans="1:5">
      <c r="A403" s="6">
        <v>401</v>
      </c>
      <c r="B403" s="5" t="str">
        <f>"683520240806090938130036"</f>
        <v>683520240806090938130036</v>
      </c>
      <c r="C403" s="5" t="str">
        <f t="shared" ref="C403:C420" si="31">"20240333"</f>
        <v>20240333</v>
      </c>
      <c r="D403" s="5" t="s">
        <v>38</v>
      </c>
      <c r="E403" s="5" t="str">
        <f>"武苗苗"</f>
        <v>武苗苗</v>
      </c>
    </row>
    <row r="404" spans="1:5">
      <c r="A404" s="6">
        <v>402</v>
      </c>
      <c r="B404" s="5" t="str">
        <f>"683520240805165720128428"</f>
        <v>683520240805165720128428</v>
      </c>
      <c r="C404" s="5" t="str">
        <f t="shared" si="31"/>
        <v>20240333</v>
      </c>
      <c r="D404" s="5" t="s">
        <v>38</v>
      </c>
      <c r="E404" s="5" t="str">
        <f>"王慧"</f>
        <v>王慧</v>
      </c>
    </row>
    <row r="405" spans="1:5">
      <c r="A405" s="6">
        <v>403</v>
      </c>
      <c r="B405" s="5" t="str">
        <f>"683520240806205031133509"</f>
        <v>683520240806205031133509</v>
      </c>
      <c r="C405" s="5" t="str">
        <f t="shared" si="31"/>
        <v>20240333</v>
      </c>
      <c r="D405" s="5" t="s">
        <v>38</v>
      </c>
      <c r="E405" s="5" t="str">
        <f>"张玉莹"</f>
        <v>张玉莹</v>
      </c>
    </row>
    <row r="406" spans="1:5">
      <c r="A406" s="6">
        <v>404</v>
      </c>
      <c r="B406" s="5" t="str">
        <f>"683520240806215738133733"</f>
        <v>683520240806215738133733</v>
      </c>
      <c r="C406" s="5" t="str">
        <f t="shared" si="31"/>
        <v>20240333</v>
      </c>
      <c r="D406" s="5" t="s">
        <v>38</v>
      </c>
      <c r="E406" s="5" t="str">
        <f>"张子薇"</f>
        <v>张子薇</v>
      </c>
    </row>
    <row r="407" spans="1:5">
      <c r="A407" s="6">
        <v>405</v>
      </c>
      <c r="B407" s="5" t="str">
        <f>"683520240806225721133933"</f>
        <v>683520240806225721133933</v>
      </c>
      <c r="C407" s="5" t="str">
        <f t="shared" si="31"/>
        <v>20240333</v>
      </c>
      <c r="D407" s="5" t="s">
        <v>38</v>
      </c>
      <c r="E407" s="5" t="str">
        <f>"栗素"</f>
        <v>栗素</v>
      </c>
    </row>
    <row r="408" spans="1:5">
      <c r="A408" s="6">
        <v>406</v>
      </c>
      <c r="B408" s="5" t="str">
        <f>"683520240807083033134298"</f>
        <v>683520240807083033134298</v>
      </c>
      <c r="C408" s="5" t="str">
        <f t="shared" si="31"/>
        <v>20240333</v>
      </c>
      <c r="D408" s="5" t="s">
        <v>38</v>
      </c>
      <c r="E408" s="5" t="str">
        <f>"任梦晴"</f>
        <v>任梦晴</v>
      </c>
    </row>
    <row r="409" spans="1:5">
      <c r="A409" s="6">
        <v>407</v>
      </c>
      <c r="B409" s="5" t="str">
        <f>"683520240807090118134374"</f>
        <v>683520240807090118134374</v>
      </c>
      <c r="C409" s="5" t="str">
        <f t="shared" si="31"/>
        <v>20240333</v>
      </c>
      <c r="D409" s="5" t="s">
        <v>38</v>
      </c>
      <c r="E409" s="5" t="str">
        <f>"宋烨"</f>
        <v>宋烨</v>
      </c>
    </row>
    <row r="410" spans="1:5">
      <c r="A410" s="6">
        <v>408</v>
      </c>
      <c r="B410" s="5" t="str">
        <f>"683520240805094014126665"</f>
        <v>683520240805094014126665</v>
      </c>
      <c r="C410" s="5" t="str">
        <f t="shared" si="31"/>
        <v>20240333</v>
      </c>
      <c r="D410" s="5" t="s">
        <v>38</v>
      </c>
      <c r="E410" s="5" t="str">
        <f>" 王慧"</f>
        <v> 王慧</v>
      </c>
    </row>
    <row r="411" spans="1:5">
      <c r="A411" s="6">
        <v>409</v>
      </c>
      <c r="B411" s="5" t="str">
        <f>"683520240806164239132645"</f>
        <v>683520240806164239132645</v>
      </c>
      <c r="C411" s="5" t="str">
        <f t="shared" si="31"/>
        <v>20240333</v>
      </c>
      <c r="D411" s="5" t="s">
        <v>38</v>
      </c>
      <c r="E411" s="5" t="str">
        <f>"刘媛媛"</f>
        <v>刘媛媛</v>
      </c>
    </row>
    <row r="412" spans="1:5">
      <c r="A412" s="6">
        <v>410</v>
      </c>
      <c r="B412" s="5" t="str">
        <f>"683520240807121506135083"</f>
        <v>683520240807121506135083</v>
      </c>
      <c r="C412" s="5" t="str">
        <f t="shared" si="31"/>
        <v>20240333</v>
      </c>
      <c r="D412" s="5" t="s">
        <v>38</v>
      </c>
      <c r="E412" s="5" t="str">
        <f>"孙莉"</f>
        <v>孙莉</v>
      </c>
    </row>
    <row r="413" spans="1:5">
      <c r="A413" s="6">
        <v>411</v>
      </c>
      <c r="B413" s="5" t="str">
        <f>"683520240805165130128410"</f>
        <v>683520240805165130128410</v>
      </c>
      <c r="C413" s="5" t="str">
        <f t="shared" si="31"/>
        <v>20240333</v>
      </c>
      <c r="D413" s="5" t="s">
        <v>38</v>
      </c>
      <c r="E413" s="5" t="str">
        <f>"刘子君"</f>
        <v>刘子君</v>
      </c>
    </row>
    <row r="414" spans="1:5">
      <c r="A414" s="6">
        <v>412</v>
      </c>
      <c r="B414" s="5" t="str">
        <f>"683520240807123901135165"</f>
        <v>683520240807123901135165</v>
      </c>
      <c r="C414" s="5" t="str">
        <f t="shared" si="31"/>
        <v>20240333</v>
      </c>
      <c r="D414" s="5" t="s">
        <v>38</v>
      </c>
      <c r="E414" s="5" t="str">
        <f>"李晓艳"</f>
        <v>李晓艳</v>
      </c>
    </row>
    <row r="415" spans="1:5">
      <c r="A415" s="6">
        <v>413</v>
      </c>
      <c r="B415" s="5" t="str">
        <f>"683520240805201300128990"</f>
        <v>683520240805201300128990</v>
      </c>
      <c r="C415" s="5" t="str">
        <f t="shared" si="31"/>
        <v>20240333</v>
      </c>
      <c r="D415" s="5" t="s">
        <v>38</v>
      </c>
      <c r="E415" s="5" t="str">
        <f>"王慧慧"</f>
        <v>王慧慧</v>
      </c>
    </row>
    <row r="416" spans="1:5">
      <c r="A416" s="6">
        <v>414</v>
      </c>
      <c r="B416" s="5" t="str">
        <f>"683520240807125904135225"</f>
        <v>683520240807125904135225</v>
      </c>
      <c r="C416" s="5" t="str">
        <f t="shared" si="31"/>
        <v>20240333</v>
      </c>
      <c r="D416" s="5" t="s">
        <v>38</v>
      </c>
      <c r="E416" s="5" t="str">
        <f>"杨莹"</f>
        <v>杨莹</v>
      </c>
    </row>
    <row r="417" spans="1:5">
      <c r="A417" s="6">
        <v>415</v>
      </c>
      <c r="B417" s="5" t="str">
        <f>"683520240807130317135244"</f>
        <v>683520240807130317135244</v>
      </c>
      <c r="C417" s="5" t="str">
        <f t="shared" si="31"/>
        <v>20240333</v>
      </c>
      <c r="D417" s="5" t="s">
        <v>38</v>
      </c>
      <c r="E417" s="5" t="str">
        <f>"张静静"</f>
        <v>张静静</v>
      </c>
    </row>
    <row r="418" spans="1:5">
      <c r="A418" s="6">
        <v>416</v>
      </c>
      <c r="B418" s="5" t="str">
        <f>"683520240806203446133464"</f>
        <v>683520240806203446133464</v>
      </c>
      <c r="C418" s="5" t="str">
        <f t="shared" si="31"/>
        <v>20240333</v>
      </c>
      <c r="D418" s="5" t="s">
        <v>38</v>
      </c>
      <c r="E418" s="5" t="str">
        <f>"苗国栋"</f>
        <v>苗国栋</v>
      </c>
    </row>
    <row r="419" spans="1:5">
      <c r="A419" s="6">
        <v>417</v>
      </c>
      <c r="B419" s="5" t="str">
        <f>"683520240806175052132929"</f>
        <v>683520240806175052132929</v>
      </c>
      <c r="C419" s="5" t="str">
        <f t="shared" si="31"/>
        <v>20240333</v>
      </c>
      <c r="D419" s="5" t="s">
        <v>38</v>
      </c>
      <c r="E419" s="5" t="str">
        <f>"许祥瑞"</f>
        <v>许祥瑞</v>
      </c>
    </row>
    <row r="420" spans="1:5">
      <c r="A420" s="6">
        <v>418</v>
      </c>
      <c r="B420" s="5" t="str">
        <f>"683520240805131757127638"</f>
        <v>683520240805131757127638</v>
      </c>
      <c r="C420" s="5" t="str">
        <f t="shared" si="31"/>
        <v>20240333</v>
      </c>
      <c r="D420" s="5" t="s">
        <v>38</v>
      </c>
      <c r="E420" s="5" t="str">
        <f>"张婷婷"</f>
        <v>张婷婷</v>
      </c>
    </row>
    <row r="421" spans="1:5">
      <c r="A421" s="6">
        <v>419</v>
      </c>
      <c r="B421" s="5" t="str">
        <f>"683520240805092209126554"</f>
        <v>683520240805092209126554</v>
      </c>
      <c r="C421" s="5" t="str">
        <f t="shared" ref="C421:C444" si="32">"20240334"</f>
        <v>20240334</v>
      </c>
      <c r="D421" s="5" t="s">
        <v>39</v>
      </c>
      <c r="E421" s="5" t="str">
        <f>"张利平"</f>
        <v>张利平</v>
      </c>
    </row>
    <row r="422" spans="1:5">
      <c r="A422" s="6">
        <v>420</v>
      </c>
      <c r="B422" s="5" t="str">
        <f>"683520240805182205128689"</f>
        <v>683520240805182205128689</v>
      </c>
      <c r="C422" s="5" t="str">
        <f t="shared" si="32"/>
        <v>20240334</v>
      </c>
      <c r="D422" s="5" t="s">
        <v>39</v>
      </c>
      <c r="E422" s="5" t="str">
        <f>"朱露露"</f>
        <v>朱露露</v>
      </c>
    </row>
    <row r="423" spans="1:5">
      <c r="A423" s="6">
        <v>421</v>
      </c>
      <c r="B423" s="5" t="str">
        <f>"683520240805192812128863"</f>
        <v>683520240805192812128863</v>
      </c>
      <c r="C423" s="5" t="str">
        <f t="shared" si="32"/>
        <v>20240334</v>
      </c>
      <c r="D423" s="5" t="s">
        <v>39</v>
      </c>
      <c r="E423" s="5" t="str">
        <f>"邓蕊"</f>
        <v>邓蕊</v>
      </c>
    </row>
    <row r="424" spans="1:5">
      <c r="A424" s="6">
        <v>422</v>
      </c>
      <c r="B424" s="5" t="str">
        <f>"683520240805105429127087"</f>
        <v>683520240805105429127087</v>
      </c>
      <c r="C424" s="5" t="str">
        <f t="shared" si="32"/>
        <v>20240334</v>
      </c>
      <c r="D424" s="5" t="s">
        <v>39</v>
      </c>
      <c r="E424" s="5" t="str">
        <f>"马征"</f>
        <v>马征</v>
      </c>
    </row>
    <row r="425" spans="1:5">
      <c r="A425" s="6">
        <v>423</v>
      </c>
      <c r="B425" s="5" t="str">
        <f>"683520240806075620129718"</f>
        <v>683520240806075620129718</v>
      </c>
      <c r="C425" s="5" t="str">
        <f t="shared" si="32"/>
        <v>20240334</v>
      </c>
      <c r="D425" s="5" t="s">
        <v>39</v>
      </c>
      <c r="E425" s="5" t="str">
        <f>"张云海"</f>
        <v>张云海</v>
      </c>
    </row>
    <row r="426" spans="1:5">
      <c r="A426" s="6">
        <v>424</v>
      </c>
      <c r="B426" s="5" t="str">
        <f>"683520240806132008131749"</f>
        <v>683520240806132008131749</v>
      </c>
      <c r="C426" s="5" t="str">
        <f t="shared" si="32"/>
        <v>20240334</v>
      </c>
      <c r="D426" s="5" t="s">
        <v>39</v>
      </c>
      <c r="E426" s="5" t="str">
        <f>"李宇"</f>
        <v>李宇</v>
      </c>
    </row>
    <row r="427" spans="1:5">
      <c r="A427" s="6">
        <v>425</v>
      </c>
      <c r="B427" s="5" t="str">
        <f>"683520240805101444126852"</f>
        <v>683520240805101444126852</v>
      </c>
      <c r="C427" s="5" t="str">
        <f t="shared" si="32"/>
        <v>20240334</v>
      </c>
      <c r="D427" s="5" t="s">
        <v>39</v>
      </c>
      <c r="E427" s="5" t="str">
        <f>"孙丽娜"</f>
        <v>孙丽娜</v>
      </c>
    </row>
    <row r="428" spans="1:5">
      <c r="A428" s="6">
        <v>426</v>
      </c>
      <c r="B428" s="5" t="str">
        <f>"683520240807065621134202"</f>
        <v>683520240807065621134202</v>
      </c>
      <c r="C428" s="5" t="str">
        <f t="shared" si="32"/>
        <v>20240334</v>
      </c>
      <c r="D428" s="5" t="s">
        <v>39</v>
      </c>
      <c r="E428" s="5" t="str">
        <f>"卢娟"</f>
        <v>卢娟</v>
      </c>
    </row>
    <row r="429" spans="1:5">
      <c r="A429" s="6">
        <v>427</v>
      </c>
      <c r="B429" s="5" t="str">
        <f>"683520240807085511134360"</f>
        <v>683520240807085511134360</v>
      </c>
      <c r="C429" s="5" t="str">
        <f t="shared" si="32"/>
        <v>20240334</v>
      </c>
      <c r="D429" s="5" t="s">
        <v>39</v>
      </c>
      <c r="E429" s="5" t="str">
        <f>"刘康娇"</f>
        <v>刘康娇</v>
      </c>
    </row>
    <row r="430" spans="1:5">
      <c r="A430" s="6">
        <v>428</v>
      </c>
      <c r="B430" s="5" t="str">
        <f>"683520240807075457134233"</f>
        <v>683520240807075457134233</v>
      </c>
      <c r="C430" s="5" t="str">
        <f t="shared" si="32"/>
        <v>20240334</v>
      </c>
      <c r="D430" s="5" t="s">
        <v>39</v>
      </c>
      <c r="E430" s="5" t="str">
        <f>"郑翠平"</f>
        <v>郑翠平</v>
      </c>
    </row>
    <row r="431" spans="1:5">
      <c r="A431" s="6">
        <v>429</v>
      </c>
      <c r="B431" s="5" t="str">
        <f>"683520240807093744134496"</f>
        <v>683520240807093744134496</v>
      </c>
      <c r="C431" s="5" t="str">
        <f t="shared" si="32"/>
        <v>20240334</v>
      </c>
      <c r="D431" s="5" t="s">
        <v>39</v>
      </c>
      <c r="E431" s="5" t="str">
        <f>"马媛媛"</f>
        <v>马媛媛</v>
      </c>
    </row>
    <row r="432" spans="1:5">
      <c r="A432" s="6">
        <v>430</v>
      </c>
      <c r="B432" s="5" t="str">
        <f>"683520240807085413134356"</f>
        <v>683520240807085413134356</v>
      </c>
      <c r="C432" s="5" t="str">
        <f t="shared" si="32"/>
        <v>20240334</v>
      </c>
      <c r="D432" s="5" t="s">
        <v>39</v>
      </c>
      <c r="E432" s="5" t="str">
        <f>"秦秀奉"</f>
        <v>秦秀奉</v>
      </c>
    </row>
    <row r="433" spans="1:5">
      <c r="A433" s="6">
        <v>431</v>
      </c>
      <c r="B433" s="5" t="str">
        <f>"683520240807122520135113"</f>
        <v>683520240807122520135113</v>
      </c>
      <c r="C433" s="5" t="str">
        <f t="shared" si="32"/>
        <v>20240334</v>
      </c>
      <c r="D433" s="5" t="s">
        <v>39</v>
      </c>
      <c r="E433" s="5" t="str">
        <f>"王丹"</f>
        <v>王丹</v>
      </c>
    </row>
    <row r="434" spans="1:5">
      <c r="A434" s="6">
        <v>432</v>
      </c>
      <c r="B434" s="5" t="str">
        <f>"683520240805131837127644"</f>
        <v>683520240805131837127644</v>
      </c>
      <c r="C434" s="5" t="str">
        <f t="shared" si="32"/>
        <v>20240334</v>
      </c>
      <c r="D434" s="5" t="s">
        <v>39</v>
      </c>
      <c r="E434" s="5" t="str">
        <f>"潘俞辰"</f>
        <v>潘俞辰</v>
      </c>
    </row>
    <row r="435" spans="1:5">
      <c r="A435" s="6">
        <v>433</v>
      </c>
      <c r="B435" s="5" t="str">
        <f>"683520240807075846134238"</f>
        <v>683520240807075846134238</v>
      </c>
      <c r="C435" s="5" t="str">
        <f t="shared" si="32"/>
        <v>20240334</v>
      </c>
      <c r="D435" s="5" t="s">
        <v>39</v>
      </c>
      <c r="E435" s="5" t="str">
        <f>"刘莎"</f>
        <v>刘莎</v>
      </c>
    </row>
    <row r="436" spans="1:5">
      <c r="A436" s="6">
        <v>434</v>
      </c>
      <c r="B436" s="5" t="str">
        <f>"683520240806100929130637"</f>
        <v>683520240806100929130637</v>
      </c>
      <c r="C436" s="5" t="str">
        <f t="shared" si="32"/>
        <v>20240334</v>
      </c>
      <c r="D436" s="5" t="s">
        <v>39</v>
      </c>
      <c r="E436" s="5" t="str">
        <f>"关艳梅"</f>
        <v>关艳梅</v>
      </c>
    </row>
    <row r="437" spans="1:5">
      <c r="A437" s="6">
        <v>435</v>
      </c>
      <c r="B437" s="5" t="str">
        <f>"683520240807102115134683"</f>
        <v>683520240807102115134683</v>
      </c>
      <c r="C437" s="5" t="str">
        <f t="shared" si="32"/>
        <v>20240334</v>
      </c>
      <c r="D437" s="5" t="s">
        <v>39</v>
      </c>
      <c r="E437" s="5" t="str">
        <f>"张玲利"</f>
        <v>张玲利</v>
      </c>
    </row>
    <row r="438" spans="1:5">
      <c r="A438" s="6">
        <v>436</v>
      </c>
      <c r="B438" s="5" t="str">
        <f>"683520240807131233135279"</f>
        <v>683520240807131233135279</v>
      </c>
      <c r="C438" s="5" t="str">
        <f t="shared" si="32"/>
        <v>20240334</v>
      </c>
      <c r="D438" s="5" t="s">
        <v>39</v>
      </c>
      <c r="E438" s="5" t="str">
        <f>"相凤云"</f>
        <v>相凤云</v>
      </c>
    </row>
    <row r="439" spans="1:5">
      <c r="A439" s="6">
        <v>437</v>
      </c>
      <c r="B439" s="5" t="str">
        <f>"683520240807130804135258"</f>
        <v>683520240807130804135258</v>
      </c>
      <c r="C439" s="5" t="str">
        <f t="shared" si="32"/>
        <v>20240334</v>
      </c>
      <c r="D439" s="5" t="s">
        <v>39</v>
      </c>
      <c r="E439" s="5" t="str">
        <f>"王瑞琪"</f>
        <v>王瑞琪</v>
      </c>
    </row>
    <row r="440" spans="1:5">
      <c r="A440" s="6">
        <v>438</v>
      </c>
      <c r="B440" s="5" t="str">
        <f>"683520240807102516134699"</f>
        <v>683520240807102516134699</v>
      </c>
      <c r="C440" s="5" t="str">
        <f t="shared" si="32"/>
        <v>20240334</v>
      </c>
      <c r="D440" s="5" t="s">
        <v>39</v>
      </c>
      <c r="E440" s="5" t="str">
        <f>"张星星"</f>
        <v>张星星</v>
      </c>
    </row>
    <row r="441" spans="1:5">
      <c r="A441" s="6">
        <v>439</v>
      </c>
      <c r="B441" s="5" t="str">
        <f>"683520240807122803135119"</f>
        <v>683520240807122803135119</v>
      </c>
      <c r="C441" s="5" t="str">
        <f t="shared" si="32"/>
        <v>20240334</v>
      </c>
      <c r="D441" s="5" t="s">
        <v>39</v>
      </c>
      <c r="E441" s="5" t="str">
        <f>"陶琼"</f>
        <v>陶琼</v>
      </c>
    </row>
    <row r="442" spans="1:5">
      <c r="A442" s="6">
        <v>440</v>
      </c>
      <c r="B442" s="5" t="str">
        <f>"683520240805215509129307"</f>
        <v>683520240805215509129307</v>
      </c>
      <c r="C442" s="5" t="str">
        <f t="shared" si="32"/>
        <v>20240334</v>
      </c>
      <c r="D442" s="5" t="s">
        <v>39</v>
      </c>
      <c r="E442" s="5" t="str">
        <f>"张媛媛"</f>
        <v>张媛媛</v>
      </c>
    </row>
    <row r="443" spans="1:5">
      <c r="A443" s="6">
        <v>441</v>
      </c>
      <c r="B443" s="5" t="str">
        <f>"683520240807085101134346"</f>
        <v>683520240807085101134346</v>
      </c>
      <c r="C443" s="5" t="str">
        <f t="shared" si="32"/>
        <v>20240334</v>
      </c>
      <c r="D443" s="5" t="s">
        <v>39</v>
      </c>
      <c r="E443" s="5" t="str">
        <f>"杨影"</f>
        <v>杨影</v>
      </c>
    </row>
    <row r="444" spans="1:5">
      <c r="A444" s="6">
        <v>442</v>
      </c>
      <c r="B444" s="5" t="str">
        <f>"683520240807152120135699"</f>
        <v>683520240807152120135699</v>
      </c>
      <c r="C444" s="5" t="str">
        <f t="shared" si="32"/>
        <v>20240334</v>
      </c>
      <c r="D444" s="5" t="s">
        <v>39</v>
      </c>
      <c r="E444" s="5" t="str">
        <f>"陈靖"</f>
        <v>陈靖</v>
      </c>
    </row>
    <row r="445" spans="1:5">
      <c r="A445" s="6">
        <v>443</v>
      </c>
      <c r="B445" s="5" t="str">
        <f>"683520240805171306128484"</f>
        <v>683520240805171306128484</v>
      </c>
      <c r="C445" s="5" t="str">
        <f t="shared" ref="C445:C452" si="33">"20240335"</f>
        <v>20240335</v>
      </c>
      <c r="D445" s="5" t="s">
        <v>40</v>
      </c>
      <c r="E445" s="5" t="str">
        <f>"胡梦茹"</f>
        <v>胡梦茹</v>
      </c>
    </row>
    <row r="446" spans="1:5">
      <c r="A446" s="6">
        <v>444</v>
      </c>
      <c r="B446" s="5" t="str">
        <f>"683520240805113739127287"</f>
        <v>683520240805113739127287</v>
      </c>
      <c r="C446" s="5" t="str">
        <f t="shared" si="33"/>
        <v>20240335</v>
      </c>
      <c r="D446" s="5" t="s">
        <v>40</v>
      </c>
      <c r="E446" s="5" t="str">
        <f>"刘梦洁"</f>
        <v>刘梦洁</v>
      </c>
    </row>
    <row r="447" spans="1:5">
      <c r="A447" s="6">
        <v>445</v>
      </c>
      <c r="B447" s="5" t="str">
        <f>"683520240806012641129660"</f>
        <v>683520240806012641129660</v>
      </c>
      <c r="C447" s="5" t="str">
        <f t="shared" si="33"/>
        <v>20240335</v>
      </c>
      <c r="D447" s="5" t="s">
        <v>40</v>
      </c>
      <c r="E447" s="5" t="str">
        <f>"曹田田"</f>
        <v>曹田田</v>
      </c>
    </row>
    <row r="448" spans="1:5">
      <c r="A448" s="6">
        <v>446</v>
      </c>
      <c r="B448" s="5" t="str">
        <f>"683520240805103933126999"</f>
        <v>683520240805103933126999</v>
      </c>
      <c r="C448" s="5" t="str">
        <f t="shared" si="33"/>
        <v>20240335</v>
      </c>
      <c r="D448" s="5" t="s">
        <v>40</v>
      </c>
      <c r="E448" s="5" t="str">
        <f>"王婷婷"</f>
        <v>王婷婷</v>
      </c>
    </row>
    <row r="449" spans="1:5">
      <c r="A449" s="6">
        <v>447</v>
      </c>
      <c r="B449" s="5" t="str">
        <f>"683520240805092443126571"</f>
        <v>683520240805092443126571</v>
      </c>
      <c r="C449" s="5" t="str">
        <f t="shared" si="33"/>
        <v>20240335</v>
      </c>
      <c r="D449" s="5" t="s">
        <v>40</v>
      </c>
      <c r="E449" s="5" t="str">
        <f>"高鹏"</f>
        <v>高鹏</v>
      </c>
    </row>
    <row r="450" spans="1:5">
      <c r="A450" s="6">
        <v>448</v>
      </c>
      <c r="B450" s="5" t="str">
        <f>"683520240807105209134804"</f>
        <v>683520240807105209134804</v>
      </c>
      <c r="C450" s="5" t="str">
        <f t="shared" si="33"/>
        <v>20240335</v>
      </c>
      <c r="D450" s="5" t="s">
        <v>40</v>
      </c>
      <c r="E450" s="5" t="str">
        <f>"黄利"</f>
        <v>黄利</v>
      </c>
    </row>
    <row r="451" spans="1:5">
      <c r="A451" s="6">
        <v>449</v>
      </c>
      <c r="B451" s="5" t="str">
        <f>"683520240807093620134491"</f>
        <v>683520240807093620134491</v>
      </c>
      <c r="C451" s="5" t="str">
        <f t="shared" si="33"/>
        <v>20240335</v>
      </c>
      <c r="D451" s="5" t="s">
        <v>40</v>
      </c>
      <c r="E451" s="5" t="str">
        <f>"桂雨晴"</f>
        <v>桂雨晴</v>
      </c>
    </row>
    <row r="452" spans="1:5">
      <c r="A452" s="6">
        <v>450</v>
      </c>
      <c r="B452" s="5" t="str">
        <f>"683520240807142356135487"</f>
        <v>683520240807142356135487</v>
      </c>
      <c r="C452" s="5" t="str">
        <f t="shared" si="33"/>
        <v>20240335</v>
      </c>
      <c r="D452" s="5" t="s">
        <v>40</v>
      </c>
      <c r="E452" s="5" t="str">
        <f>"韩慧"</f>
        <v>韩慧</v>
      </c>
    </row>
    <row r="453" spans="1:5">
      <c r="A453" s="6">
        <v>451</v>
      </c>
      <c r="B453" s="5" t="str">
        <f>"683520240805182308128693"</f>
        <v>683520240805182308128693</v>
      </c>
      <c r="C453" s="5" t="str">
        <f t="shared" ref="C453:C463" si="34">"20240336"</f>
        <v>20240336</v>
      </c>
      <c r="D453" s="5" t="s">
        <v>41</v>
      </c>
      <c r="E453" s="5" t="str">
        <f>"赵莉"</f>
        <v>赵莉</v>
      </c>
    </row>
    <row r="454" spans="1:5">
      <c r="A454" s="6">
        <v>452</v>
      </c>
      <c r="B454" s="5" t="str">
        <f>"683520240806125117131634"</f>
        <v>683520240806125117131634</v>
      </c>
      <c r="C454" s="5" t="str">
        <f t="shared" si="34"/>
        <v>20240336</v>
      </c>
      <c r="D454" s="5" t="s">
        <v>41</v>
      </c>
      <c r="E454" s="5" t="str">
        <f>"胡雅文"</f>
        <v>胡雅文</v>
      </c>
    </row>
    <row r="455" spans="1:5">
      <c r="A455" s="6">
        <v>453</v>
      </c>
      <c r="B455" s="5" t="str">
        <f>"683520240805215938129322"</f>
        <v>683520240805215938129322</v>
      </c>
      <c r="C455" s="5" t="str">
        <f t="shared" si="34"/>
        <v>20240336</v>
      </c>
      <c r="D455" s="5" t="s">
        <v>41</v>
      </c>
      <c r="E455" s="5" t="str">
        <f>"郑梦迪"</f>
        <v>郑梦迪</v>
      </c>
    </row>
    <row r="456" spans="1:5">
      <c r="A456" s="6">
        <v>454</v>
      </c>
      <c r="B456" s="5" t="str">
        <f>"683520240806184818133123"</f>
        <v>683520240806184818133123</v>
      </c>
      <c r="C456" s="5" t="str">
        <f t="shared" si="34"/>
        <v>20240336</v>
      </c>
      <c r="D456" s="5" t="s">
        <v>41</v>
      </c>
      <c r="E456" s="5" t="str">
        <f>"张紫薇"</f>
        <v>张紫薇</v>
      </c>
    </row>
    <row r="457" spans="1:5">
      <c r="A457" s="6">
        <v>455</v>
      </c>
      <c r="B457" s="5" t="str">
        <f>"683520240806191712133192"</f>
        <v>683520240806191712133192</v>
      </c>
      <c r="C457" s="5" t="str">
        <f t="shared" si="34"/>
        <v>20240336</v>
      </c>
      <c r="D457" s="5" t="s">
        <v>41</v>
      </c>
      <c r="E457" s="5" t="str">
        <f>"李嘉慧"</f>
        <v>李嘉慧</v>
      </c>
    </row>
    <row r="458" spans="1:5">
      <c r="A458" s="6">
        <v>456</v>
      </c>
      <c r="B458" s="5" t="str">
        <f>"683520240805092226126556"</f>
        <v>683520240805092226126556</v>
      </c>
      <c r="C458" s="5" t="str">
        <f t="shared" si="34"/>
        <v>20240336</v>
      </c>
      <c r="D458" s="5" t="s">
        <v>41</v>
      </c>
      <c r="E458" s="5" t="str">
        <f>"相运标"</f>
        <v>相运标</v>
      </c>
    </row>
    <row r="459" spans="1:5">
      <c r="A459" s="6">
        <v>457</v>
      </c>
      <c r="B459" s="5" t="str">
        <f>"683520240807084311134325"</f>
        <v>683520240807084311134325</v>
      </c>
      <c r="C459" s="5" t="str">
        <f t="shared" si="34"/>
        <v>20240336</v>
      </c>
      <c r="D459" s="5" t="s">
        <v>41</v>
      </c>
      <c r="E459" s="5" t="str">
        <f>"柯冠群"</f>
        <v>柯冠群</v>
      </c>
    </row>
    <row r="460" spans="1:5">
      <c r="A460" s="6">
        <v>458</v>
      </c>
      <c r="B460" s="5" t="str">
        <f>"683520240807103250134731"</f>
        <v>683520240807103250134731</v>
      </c>
      <c r="C460" s="5" t="str">
        <f t="shared" si="34"/>
        <v>20240336</v>
      </c>
      <c r="D460" s="5" t="s">
        <v>41</v>
      </c>
      <c r="E460" s="5" t="str">
        <f>"杨晓丹"</f>
        <v>杨晓丹</v>
      </c>
    </row>
    <row r="461" spans="1:5">
      <c r="A461" s="6">
        <v>459</v>
      </c>
      <c r="B461" s="5" t="str">
        <f>"683520240807102841134711"</f>
        <v>683520240807102841134711</v>
      </c>
      <c r="C461" s="5" t="str">
        <f t="shared" si="34"/>
        <v>20240336</v>
      </c>
      <c r="D461" s="5" t="s">
        <v>41</v>
      </c>
      <c r="E461" s="5" t="str">
        <f>"岳燕子"</f>
        <v>岳燕子</v>
      </c>
    </row>
    <row r="462" spans="1:5">
      <c r="A462" s="6">
        <v>460</v>
      </c>
      <c r="B462" s="5" t="str">
        <f>"683520240807125039135194"</f>
        <v>683520240807125039135194</v>
      </c>
      <c r="C462" s="5" t="str">
        <f t="shared" si="34"/>
        <v>20240336</v>
      </c>
      <c r="D462" s="5" t="s">
        <v>41</v>
      </c>
      <c r="E462" s="5" t="str">
        <f>"李勤"</f>
        <v>李勤</v>
      </c>
    </row>
    <row r="463" spans="1:5">
      <c r="A463" s="6">
        <v>461</v>
      </c>
      <c r="B463" s="5" t="str">
        <f>"683520240807154428135772"</f>
        <v>683520240807154428135772</v>
      </c>
      <c r="C463" s="5" t="str">
        <f t="shared" si="34"/>
        <v>20240336</v>
      </c>
      <c r="D463" s="5" t="s">
        <v>41</v>
      </c>
      <c r="E463" s="5" t="str">
        <f>"曲晓丹"</f>
        <v>曲晓丹</v>
      </c>
    </row>
    <row r="464" spans="1:5">
      <c r="A464" s="6">
        <v>462</v>
      </c>
      <c r="B464" s="5" t="str">
        <f>"683520240805090309126439"</f>
        <v>683520240805090309126439</v>
      </c>
      <c r="C464" s="5" t="str">
        <f>"20240337"</f>
        <v>20240337</v>
      </c>
      <c r="D464" s="5" t="s">
        <v>42</v>
      </c>
      <c r="E464" s="5" t="str">
        <f>"王宇亮"</f>
        <v>王宇亮</v>
      </c>
    </row>
    <row r="465" spans="1:5">
      <c r="A465" s="6">
        <v>463</v>
      </c>
      <c r="B465" s="5" t="str">
        <f>"683520240807103125134725"</f>
        <v>683520240807103125134725</v>
      </c>
      <c r="C465" s="5" t="str">
        <f>"20240337"</f>
        <v>20240337</v>
      </c>
      <c r="D465" s="5" t="s">
        <v>42</v>
      </c>
      <c r="E465" s="5" t="str">
        <f>"张文娣"</f>
        <v>张文娣</v>
      </c>
    </row>
    <row r="466" spans="1:5">
      <c r="A466" s="6">
        <v>464</v>
      </c>
      <c r="B466" s="5" t="str">
        <f>"683520240806112240131175"</f>
        <v>683520240806112240131175</v>
      </c>
      <c r="C466" s="5" t="str">
        <f>"20240337"</f>
        <v>20240337</v>
      </c>
      <c r="D466" s="5" t="s">
        <v>42</v>
      </c>
      <c r="E466" s="5" t="str">
        <f>"梁翠翠"</f>
        <v>梁翠翠</v>
      </c>
    </row>
    <row r="467" spans="1:5">
      <c r="A467" s="6">
        <v>465</v>
      </c>
      <c r="B467" s="5" t="str">
        <f>"683520240807080514134242"</f>
        <v>683520240807080514134242</v>
      </c>
      <c r="C467" s="5" t="str">
        <f>"20240338"</f>
        <v>20240338</v>
      </c>
      <c r="D467" s="5" t="s">
        <v>43</v>
      </c>
      <c r="E467" s="5" t="str">
        <f>"韩宏历"</f>
        <v>韩宏历</v>
      </c>
    </row>
    <row r="468" spans="1:5">
      <c r="A468" s="6">
        <v>466</v>
      </c>
      <c r="B468" s="5" t="str">
        <f>"683520240806183205133075"</f>
        <v>683520240806183205133075</v>
      </c>
      <c r="C468" s="5" t="str">
        <f>"20240338"</f>
        <v>20240338</v>
      </c>
      <c r="D468" s="5" t="s">
        <v>43</v>
      </c>
      <c r="E468" s="5" t="str">
        <f>"翟保喜"</f>
        <v>翟保喜</v>
      </c>
    </row>
    <row r="469" spans="1:5">
      <c r="A469" s="6">
        <v>467</v>
      </c>
      <c r="B469" s="5" t="str">
        <f>"683520240807113306134955"</f>
        <v>683520240807113306134955</v>
      </c>
      <c r="C469" s="5" t="str">
        <f>"20240338"</f>
        <v>20240338</v>
      </c>
      <c r="D469" s="5" t="s">
        <v>43</v>
      </c>
      <c r="E469" s="5" t="str">
        <f>"彭宇"</f>
        <v>彭宇</v>
      </c>
    </row>
    <row r="470" spans="1:5">
      <c r="A470" s="6">
        <v>468</v>
      </c>
      <c r="B470" s="5" t="str">
        <f>"683520240807134544135365"</f>
        <v>683520240807134544135365</v>
      </c>
      <c r="C470" s="5" t="str">
        <f>"20240338"</f>
        <v>20240338</v>
      </c>
      <c r="D470" s="5" t="s">
        <v>43</v>
      </c>
      <c r="E470" s="5" t="str">
        <f>"蒋大伟"</f>
        <v>蒋大伟</v>
      </c>
    </row>
    <row r="471" spans="1:5">
      <c r="A471" s="6">
        <v>469</v>
      </c>
      <c r="B471" s="5" t="str">
        <f>"683520240805203545129055"</f>
        <v>683520240805203545129055</v>
      </c>
      <c r="C471" s="5" t="str">
        <f>"20240338"</f>
        <v>20240338</v>
      </c>
      <c r="D471" s="5" t="s">
        <v>43</v>
      </c>
      <c r="E471" s="5" t="str">
        <f>"张敏强"</f>
        <v>张敏强</v>
      </c>
    </row>
    <row r="472" spans="1:5">
      <c r="A472" s="6">
        <v>470</v>
      </c>
      <c r="B472" s="5" t="str">
        <f>"683520240805145934127955"</f>
        <v>683520240805145934127955</v>
      </c>
      <c r="C472" s="5" t="str">
        <f t="shared" ref="C472:C481" si="35">"20240339"</f>
        <v>20240339</v>
      </c>
      <c r="D472" s="5" t="s">
        <v>44</v>
      </c>
      <c r="E472" s="5" t="str">
        <f>"马龙"</f>
        <v>马龙</v>
      </c>
    </row>
    <row r="473" spans="1:5">
      <c r="A473" s="6">
        <v>471</v>
      </c>
      <c r="B473" s="5" t="str">
        <f>"683520240805102039126884"</f>
        <v>683520240805102039126884</v>
      </c>
      <c r="C473" s="5" t="str">
        <f t="shared" si="35"/>
        <v>20240339</v>
      </c>
      <c r="D473" s="5" t="s">
        <v>44</v>
      </c>
      <c r="E473" s="5" t="str">
        <f>"龚敏"</f>
        <v>龚敏</v>
      </c>
    </row>
    <row r="474" spans="1:5">
      <c r="A474" s="6">
        <v>472</v>
      </c>
      <c r="B474" s="5" t="str">
        <f>"683520240806193651133261"</f>
        <v>683520240806193651133261</v>
      </c>
      <c r="C474" s="5" t="str">
        <f t="shared" si="35"/>
        <v>20240339</v>
      </c>
      <c r="D474" s="5" t="s">
        <v>44</v>
      </c>
      <c r="E474" s="5" t="str">
        <f>"胡昊君"</f>
        <v>胡昊君</v>
      </c>
    </row>
    <row r="475" spans="1:5">
      <c r="A475" s="6">
        <v>473</v>
      </c>
      <c r="B475" s="5" t="str">
        <f>"683520240807080637134246"</f>
        <v>683520240807080637134246</v>
      </c>
      <c r="C475" s="5" t="str">
        <f t="shared" si="35"/>
        <v>20240339</v>
      </c>
      <c r="D475" s="5" t="s">
        <v>44</v>
      </c>
      <c r="E475" s="5" t="str">
        <f>"高原原"</f>
        <v>高原原</v>
      </c>
    </row>
    <row r="476" spans="1:5">
      <c r="A476" s="6">
        <v>474</v>
      </c>
      <c r="B476" s="5" t="str">
        <f>"683520240806124054131586"</f>
        <v>683520240806124054131586</v>
      </c>
      <c r="C476" s="5" t="str">
        <f t="shared" si="35"/>
        <v>20240339</v>
      </c>
      <c r="D476" s="5" t="s">
        <v>44</v>
      </c>
      <c r="E476" s="5" t="str">
        <f>"石婷婷"</f>
        <v>石婷婷</v>
      </c>
    </row>
    <row r="477" spans="1:5">
      <c r="A477" s="6">
        <v>475</v>
      </c>
      <c r="B477" s="5" t="str">
        <f>"683520240805103232126945"</f>
        <v>683520240805103232126945</v>
      </c>
      <c r="C477" s="5" t="str">
        <f t="shared" si="35"/>
        <v>20240339</v>
      </c>
      <c r="D477" s="5" t="s">
        <v>44</v>
      </c>
      <c r="E477" s="5" t="str">
        <f>"王静雪"</f>
        <v>王静雪</v>
      </c>
    </row>
    <row r="478" spans="1:5">
      <c r="A478" s="6">
        <v>476</v>
      </c>
      <c r="B478" s="5" t="str">
        <f>"683520240807102609134702"</f>
        <v>683520240807102609134702</v>
      </c>
      <c r="C478" s="5" t="str">
        <f t="shared" si="35"/>
        <v>20240339</v>
      </c>
      <c r="D478" s="5" t="s">
        <v>44</v>
      </c>
      <c r="E478" s="5" t="str">
        <f>"陈晨"</f>
        <v>陈晨</v>
      </c>
    </row>
    <row r="479" spans="1:5">
      <c r="A479" s="6">
        <v>477</v>
      </c>
      <c r="B479" s="5" t="str">
        <f>"683520240807133602135344"</f>
        <v>683520240807133602135344</v>
      </c>
      <c r="C479" s="5" t="str">
        <f t="shared" si="35"/>
        <v>20240339</v>
      </c>
      <c r="D479" s="5" t="s">
        <v>44</v>
      </c>
      <c r="E479" s="5" t="str">
        <f>"张艳楠"</f>
        <v>张艳楠</v>
      </c>
    </row>
    <row r="480" spans="1:5">
      <c r="A480" s="6">
        <v>478</v>
      </c>
      <c r="B480" s="5" t="str">
        <f>"683520240807145140135589"</f>
        <v>683520240807145140135589</v>
      </c>
      <c r="C480" s="5" t="str">
        <f t="shared" si="35"/>
        <v>20240339</v>
      </c>
      <c r="D480" s="5" t="s">
        <v>44</v>
      </c>
      <c r="E480" s="5" t="str">
        <f>"刘茹"</f>
        <v>刘茹</v>
      </c>
    </row>
    <row r="481" spans="1:5">
      <c r="A481" s="6">
        <v>479</v>
      </c>
      <c r="B481" s="5" t="str">
        <f>"683520240806172625132841"</f>
        <v>683520240806172625132841</v>
      </c>
      <c r="C481" s="5" t="str">
        <f t="shared" si="35"/>
        <v>20240339</v>
      </c>
      <c r="D481" s="5" t="s">
        <v>44</v>
      </c>
      <c r="E481" s="5" t="str">
        <f>"刘蒙艳"</f>
        <v>刘蒙艳</v>
      </c>
    </row>
    <row r="482" spans="1:5">
      <c r="A482" s="6">
        <v>480</v>
      </c>
      <c r="B482" s="5" t="str">
        <f>"683520240805231825129532"</f>
        <v>683520240805231825129532</v>
      </c>
      <c r="C482" s="5" t="str">
        <f t="shared" ref="C482:C491" si="36">"20240340"</f>
        <v>20240340</v>
      </c>
      <c r="D482" s="5" t="s">
        <v>45</v>
      </c>
      <c r="E482" s="5" t="str">
        <f>"刘璐"</f>
        <v>刘璐</v>
      </c>
    </row>
    <row r="483" spans="1:5">
      <c r="A483" s="6">
        <v>481</v>
      </c>
      <c r="B483" s="5" t="str">
        <f>"683520240805122314127455"</f>
        <v>683520240805122314127455</v>
      </c>
      <c r="C483" s="5" t="str">
        <f t="shared" si="36"/>
        <v>20240340</v>
      </c>
      <c r="D483" s="5" t="s">
        <v>45</v>
      </c>
      <c r="E483" s="5" t="str">
        <f>"张雨秋"</f>
        <v>张雨秋</v>
      </c>
    </row>
    <row r="484" spans="1:5">
      <c r="A484" s="6">
        <v>482</v>
      </c>
      <c r="B484" s="5" t="str">
        <f>"683520240805092959126612"</f>
        <v>683520240805092959126612</v>
      </c>
      <c r="C484" s="5" t="str">
        <f t="shared" si="36"/>
        <v>20240340</v>
      </c>
      <c r="D484" s="5" t="s">
        <v>45</v>
      </c>
      <c r="E484" s="5" t="str">
        <f>"罗静"</f>
        <v>罗静</v>
      </c>
    </row>
    <row r="485" spans="1:5">
      <c r="A485" s="6">
        <v>483</v>
      </c>
      <c r="B485" s="5" t="str">
        <f>"683520240806224554133888"</f>
        <v>683520240806224554133888</v>
      </c>
      <c r="C485" s="5" t="str">
        <f t="shared" si="36"/>
        <v>20240340</v>
      </c>
      <c r="D485" s="5" t="s">
        <v>45</v>
      </c>
      <c r="E485" s="5" t="str">
        <f>"谢锐"</f>
        <v>谢锐</v>
      </c>
    </row>
    <row r="486" spans="1:5">
      <c r="A486" s="6">
        <v>484</v>
      </c>
      <c r="B486" s="5" t="str">
        <f>"683520240807092957134470"</f>
        <v>683520240807092957134470</v>
      </c>
      <c r="C486" s="5" t="str">
        <f t="shared" si="36"/>
        <v>20240340</v>
      </c>
      <c r="D486" s="5" t="s">
        <v>45</v>
      </c>
      <c r="E486" s="5" t="str">
        <f>"侯怡萌"</f>
        <v>侯怡萌</v>
      </c>
    </row>
    <row r="487" spans="1:5">
      <c r="A487" s="6">
        <v>485</v>
      </c>
      <c r="B487" s="5" t="str">
        <f>"683520240807113443134966"</f>
        <v>683520240807113443134966</v>
      </c>
      <c r="C487" s="5" t="str">
        <f t="shared" si="36"/>
        <v>20240340</v>
      </c>
      <c r="D487" s="5" t="s">
        <v>45</v>
      </c>
      <c r="E487" s="5" t="str">
        <f>"张丽萍"</f>
        <v>张丽萍</v>
      </c>
    </row>
    <row r="488" spans="1:5">
      <c r="A488" s="6">
        <v>486</v>
      </c>
      <c r="B488" s="5" t="str">
        <f>"683520240807130021135230"</f>
        <v>683520240807130021135230</v>
      </c>
      <c r="C488" s="5" t="str">
        <f t="shared" si="36"/>
        <v>20240340</v>
      </c>
      <c r="D488" s="5" t="s">
        <v>45</v>
      </c>
      <c r="E488" s="5" t="str">
        <f>"邢晓文"</f>
        <v>邢晓文</v>
      </c>
    </row>
    <row r="489" spans="1:5">
      <c r="A489" s="6">
        <v>487</v>
      </c>
      <c r="B489" s="5" t="str">
        <f>"683520240805225008129470"</f>
        <v>683520240805225008129470</v>
      </c>
      <c r="C489" s="5" t="str">
        <f t="shared" si="36"/>
        <v>20240340</v>
      </c>
      <c r="D489" s="5" t="s">
        <v>45</v>
      </c>
      <c r="E489" s="5" t="str">
        <f>"许婷婷"</f>
        <v>许婷婷</v>
      </c>
    </row>
    <row r="490" spans="1:5">
      <c r="A490" s="6">
        <v>488</v>
      </c>
      <c r="B490" s="5" t="str">
        <f>"683520240806100102130559"</f>
        <v>683520240806100102130559</v>
      </c>
      <c r="C490" s="5" t="str">
        <f t="shared" si="36"/>
        <v>20240340</v>
      </c>
      <c r="D490" s="5" t="s">
        <v>45</v>
      </c>
      <c r="E490" s="5" t="str">
        <f>"龚倩"</f>
        <v>龚倩</v>
      </c>
    </row>
    <row r="491" spans="1:5">
      <c r="A491" s="6">
        <v>489</v>
      </c>
      <c r="B491" s="5" t="str">
        <f>"683520240807134559135366"</f>
        <v>683520240807134559135366</v>
      </c>
      <c r="C491" s="5" t="str">
        <f t="shared" si="36"/>
        <v>20240340</v>
      </c>
      <c r="D491" s="5" t="s">
        <v>45</v>
      </c>
      <c r="E491" s="5" t="str">
        <f>"王琳"</f>
        <v>王琳</v>
      </c>
    </row>
  </sheetData>
  <mergeCells count="1">
    <mergeCell ref="A1:E1"/>
  </mergeCells>
  <pageMargins left="0.748031496062992" right="0.748031496062992" top="0.78740157480315" bottom="0.78740157480315" header="0.511811023622047" footer="0.511811023622047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李青阳</cp:lastModifiedBy>
  <dcterms:created xsi:type="dcterms:W3CDTF">2024-07-29T01:03:00Z</dcterms:created>
  <cp:lastPrinted>2024-08-09T00:48:00Z</cp:lastPrinted>
  <dcterms:modified xsi:type="dcterms:W3CDTF">2024-08-09T02:41:14Z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AA6CE120D2C542F1A65A197A2E98065C_12</vt:lpwstr>
  </property>
  <property fmtid="{D5CDD505-2E9C-101B-9397-08002B2CF9AE}" pid="3" name="KSOProductBuildVer">
    <vt:lpwstr>2052-12.1.0.17147</vt:lpwstr>
  </property>
</Properties>
</file>