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6673_66b48ca64ac98" sheetId="1" r:id="rId1"/>
  </sheets>
  <definedNames>
    <definedName name="_xlnm._FilterDatabase" localSheetId="0" hidden="1">'6673_66b48ca64ac98'!$A$3:$F$790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<sst xmlns="http://schemas.openxmlformats.org/spreadsheetml/2006/main" count="798" uniqueCount="20">
  <si>
    <t>附件1：</t>
  </si>
  <si>
    <t>儋州市人民医院（儋州市人民医院医疗集团总院）2024年面向社会公开招聘员额制工作人员报名资格初审合格人员名单</t>
  </si>
  <si>
    <t>序号</t>
  </si>
  <si>
    <t>岗位代码</t>
  </si>
  <si>
    <t>岗位名称</t>
  </si>
  <si>
    <t>姓名</t>
  </si>
  <si>
    <t>报考号</t>
  </si>
  <si>
    <t>备注</t>
  </si>
  <si>
    <t>中医科医师</t>
  </si>
  <si>
    <t>院感办专职人员</t>
  </si>
  <si>
    <t>心理治疗师</t>
  </si>
  <si>
    <t>康复医学科技师</t>
  </si>
  <si>
    <t>临床护士</t>
  </si>
  <si>
    <t>05</t>
  </si>
  <si>
    <t>李丽华</t>
  </si>
  <si>
    <t>667320240802154019135379</t>
  </si>
  <si>
    <t>药品调剂员</t>
  </si>
  <si>
    <t>网络工程师</t>
  </si>
  <si>
    <t>管理人员1</t>
  </si>
  <si>
    <t>管理人员2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</si>
</sst>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0"/>
  <sheetViews>
    <sheetView tabSelected="1" zoomScaleSheetLayoutView="60" workbookViewId="0">
      <selection activeCell="G7" sqref="G7"/>
    </sheetView>
  </sheetViews>
  <sheetFormatPr defaultColWidth="9" defaultRowHeight="13.5" outlineLevelCol="5"/>
  <cols>
    <col min="2" max="2" width="8.375" customWidth="1"/>
    <col min="3" max="3" width="17.5" customWidth="1"/>
    <col min="5" max="5" width="28.625" customWidth="1"/>
  </cols>
  <sheetData>
    <row r="1" spans="1:1">
      <c r="A1" t="s">
        <v>0</v>
      </c>
    </row>
    <row r="2" ht="5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</row>
    <row r="4" ht="30" customHeight="1" spans="1:6">
      <c r="A4" s="2">
        <v>1</v>
      </c>
      <c r="B4" s="3" t="str">
        <f t="shared" ref="B4:B51" si="0">"01"</f>
        <v>01</v>
      </c>
      <c r="C4" s="3" t="s">
        <v>8</v>
      </c>
      <c r="D4" s="2" t="str">
        <f>"陈任君"</f>
        <v>陈任君</v>
      </c>
      <c r="E4" s="2" t="str">
        <f>"667320240801090552135052"</f>
        <v>667320240801090552135052</v>
      </c>
      <c r="F4" s="4"/>
    </row>
    <row r="5" ht="30" customHeight="1" spans="1:6">
      <c r="A5" s="2">
        <v>2</v>
      </c>
      <c r="B5" s="3" t="str">
        <f t="shared" si="0"/>
        <v>01</v>
      </c>
      <c r="C5" s="3" t="s">
        <v>8</v>
      </c>
      <c r="D5" s="2" t="str">
        <f>"全德华"</f>
        <v>全德华</v>
      </c>
      <c r="E5" s="2" t="str">
        <f>"667320240801092746135069"</f>
        <v>667320240801092746135069</v>
      </c>
      <c r="F5" s="4"/>
    </row>
    <row r="6" ht="30" customHeight="1" spans="1:6">
      <c r="A6" s="2">
        <v>3</v>
      </c>
      <c r="B6" s="3" t="str">
        <f t="shared" si="0"/>
        <v>01</v>
      </c>
      <c r="C6" s="3" t="s">
        <v>8</v>
      </c>
      <c r="D6" s="2" t="str">
        <f>"符三女"</f>
        <v>符三女</v>
      </c>
      <c r="E6" s="2" t="str">
        <f>"667320240801094219135077"</f>
        <v>667320240801094219135077</v>
      </c>
      <c r="F6" s="4"/>
    </row>
    <row r="7" ht="30" customHeight="1" spans="1:6">
      <c r="A7" s="2">
        <v>4</v>
      </c>
      <c r="B7" s="3" t="str">
        <f t="shared" si="0"/>
        <v>01</v>
      </c>
      <c r="C7" s="3" t="s">
        <v>8</v>
      </c>
      <c r="D7" s="2" t="str">
        <f>"吴全信"</f>
        <v>吴全信</v>
      </c>
      <c r="E7" s="2" t="str">
        <f>"667320240801095433135082"</f>
        <v>667320240801095433135082</v>
      </c>
      <c r="F7" s="4"/>
    </row>
    <row r="8" ht="30" customHeight="1" spans="1:6">
      <c r="A8" s="2">
        <v>5</v>
      </c>
      <c r="B8" s="3" t="str">
        <f t="shared" si="0"/>
        <v>01</v>
      </c>
      <c r="C8" s="3" t="s">
        <v>8</v>
      </c>
      <c r="D8" s="2" t="str">
        <f>"李亮"</f>
        <v>李亮</v>
      </c>
      <c r="E8" s="2" t="str">
        <f>"667320240801104742135103"</f>
        <v>667320240801104742135103</v>
      </c>
      <c r="F8" s="4"/>
    </row>
    <row r="9" ht="30" customHeight="1" spans="1:6">
      <c r="A9" s="2">
        <v>6</v>
      </c>
      <c r="B9" s="3" t="str">
        <f t="shared" si="0"/>
        <v>01</v>
      </c>
      <c r="C9" s="3" t="s">
        <v>8</v>
      </c>
      <c r="D9" s="2" t="str">
        <f>"赵俊"</f>
        <v>赵俊</v>
      </c>
      <c r="E9" s="2" t="str">
        <f>"667320240801120602135135"</f>
        <v>667320240801120602135135</v>
      </c>
      <c r="F9" s="4"/>
    </row>
    <row r="10" ht="30" customHeight="1" spans="1:6">
      <c r="A10" s="2">
        <v>7</v>
      </c>
      <c r="B10" s="3" t="str">
        <f t="shared" si="0"/>
        <v>01</v>
      </c>
      <c r="C10" s="3" t="s">
        <v>8</v>
      </c>
      <c r="D10" s="2" t="str">
        <f>"劳志勇"</f>
        <v>劳志勇</v>
      </c>
      <c r="E10" s="2" t="str">
        <f>"667320240801132346135157"</f>
        <v>667320240801132346135157</v>
      </c>
      <c r="F10" s="4"/>
    </row>
    <row r="11" ht="30" customHeight="1" spans="1:6">
      <c r="A11" s="2">
        <v>8</v>
      </c>
      <c r="B11" s="3" t="str">
        <f t="shared" si="0"/>
        <v>01</v>
      </c>
      <c r="C11" s="3" t="s">
        <v>8</v>
      </c>
      <c r="D11" s="2" t="str">
        <f>"王乾月"</f>
        <v>王乾月</v>
      </c>
      <c r="E11" s="2" t="str">
        <f>"667320240801144214135173"</f>
        <v>667320240801144214135173</v>
      </c>
      <c r="F11" s="4"/>
    </row>
    <row r="12" ht="30" customHeight="1" spans="1:6">
      <c r="A12" s="2">
        <v>9</v>
      </c>
      <c r="B12" s="3" t="str">
        <f t="shared" si="0"/>
        <v>01</v>
      </c>
      <c r="C12" s="3" t="s">
        <v>8</v>
      </c>
      <c r="D12" s="2" t="str">
        <f>"黄嘉莉"</f>
        <v>黄嘉莉</v>
      </c>
      <c r="E12" s="2" t="str">
        <f>"667320240801144931135175"</f>
        <v>667320240801144931135175</v>
      </c>
      <c r="F12" s="4"/>
    </row>
    <row r="13" ht="30" customHeight="1" spans="1:6">
      <c r="A13" s="2">
        <v>10</v>
      </c>
      <c r="B13" s="3" t="str">
        <f t="shared" si="0"/>
        <v>01</v>
      </c>
      <c r="C13" s="3" t="s">
        <v>8</v>
      </c>
      <c r="D13" s="2" t="str">
        <f>"吴学宽"</f>
        <v>吴学宽</v>
      </c>
      <c r="E13" s="2" t="str">
        <f>"667320240801160424135195"</f>
        <v>667320240801160424135195</v>
      </c>
      <c r="F13" s="4"/>
    </row>
    <row r="14" ht="30" customHeight="1" spans="1:6">
      <c r="A14" s="2">
        <v>11</v>
      </c>
      <c r="B14" s="3" t="str">
        <f t="shared" si="0"/>
        <v>01</v>
      </c>
      <c r="C14" s="3" t="s">
        <v>8</v>
      </c>
      <c r="D14" s="2" t="str">
        <f>"邓亚胜"</f>
        <v>邓亚胜</v>
      </c>
      <c r="E14" s="2" t="str">
        <f>"667320240801160455135196"</f>
        <v>667320240801160455135196</v>
      </c>
      <c r="F14" s="4"/>
    </row>
    <row r="15" ht="30" customHeight="1" spans="1:6">
      <c r="A15" s="2">
        <v>12</v>
      </c>
      <c r="B15" s="3" t="str">
        <f t="shared" si="0"/>
        <v>01</v>
      </c>
      <c r="C15" s="3" t="s">
        <v>8</v>
      </c>
      <c r="D15" s="2" t="str">
        <f>"苏琼珠"</f>
        <v>苏琼珠</v>
      </c>
      <c r="E15" s="2" t="str">
        <f>"667320240801160512135197"</f>
        <v>667320240801160512135197</v>
      </c>
      <c r="F15" s="4"/>
    </row>
    <row r="16" ht="30" customHeight="1" spans="1:6">
      <c r="A16" s="2">
        <v>13</v>
      </c>
      <c r="B16" s="3" t="str">
        <f t="shared" si="0"/>
        <v>01</v>
      </c>
      <c r="C16" s="3" t="s">
        <v>8</v>
      </c>
      <c r="D16" s="2" t="str">
        <f>"符士颖"</f>
        <v>符士颖</v>
      </c>
      <c r="E16" s="2" t="str">
        <f>"667320240801204247135268"</f>
        <v>667320240801204247135268</v>
      </c>
      <c r="F16" s="4"/>
    </row>
    <row r="17" ht="30" customHeight="1" spans="1:6">
      <c r="A17" s="2">
        <v>14</v>
      </c>
      <c r="B17" s="3" t="str">
        <f t="shared" si="0"/>
        <v>01</v>
      </c>
      <c r="C17" s="3" t="s">
        <v>8</v>
      </c>
      <c r="D17" s="2" t="str">
        <f>"许世君"</f>
        <v>许世君</v>
      </c>
      <c r="E17" s="2" t="str">
        <f>"667320240801225502135290"</f>
        <v>667320240801225502135290</v>
      </c>
      <c r="F17" s="4"/>
    </row>
    <row r="18" ht="30" customHeight="1" spans="1:6">
      <c r="A18" s="2">
        <v>15</v>
      </c>
      <c r="B18" s="3" t="str">
        <f t="shared" si="0"/>
        <v>01</v>
      </c>
      <c r="C18" s="3" t="s">
        <v>8</v>
      </c>
      <c r="D18" s="2" t="str">
        <f>"陈锐云"</f>
        <v>陈锐云</v>
      </c>
      <c r="E18" s="2" t="str">
        <f>"667320240802092552135314"</f>
        <v>667320240802092552135314</v>
      </c>
      <c r="F18" s="4"/>
    </row>
    <row r="19" ht="30" customHeight="1" spans="1:6">
      <c r="A19" s="2">
        <v>16</v>
      </c>
      <c r="B19" s="3" t="str">
        <f t="shared" si="0"/>
        <v>01</v>
      </c>
      <c r="C19" s="3" t="s">
        <v>8</v>
      </c>
      <c r="D19" s="2" t="str">
        <f>"邓小林"</f>
        <v>邓小林</v>
      </c>
      <c r="E19" s="2" t="str">
        <f>"667320240802104734135327"</f>
        <v>667320240802104734135327</v>
      </c>
      <c r="F19" s="4"/>
    </row>
    <row r="20" ht="30" customHeight="1" spans="1:6">
      <c r="A20" s="2">
        <v>17</v>
      </c>
      <c r="B20" s="3" t="str">
        <f t="shared" si="0"/>
        <v>01</v>
      </c>
      <c r="C20" s="3" t="s">
        <v>8</v>
      </c>
      <c r="D20" s="2" t="str">
        <f>"黎贵福"</f>
        <v>黎贵福</v>
      </c>
      <c r="E20" s="2" t="str">
        <f>"667320240802150348135373"</f>
        <v>667320240802150348135373</v>
      </c>
      <c r="F20" s="4"/>
    </row>
    <row r="21" ht="30" customHeight="1" spans="1:6">
      <c r="A21" s="2">
        <v>18</v>
      </c>
      <c r="B21" s="3" t="str">
        <f t="shared" si="0"/>
        <v>01</v>
      </c>
      <c r="C21" s="3" t="s">
        <v>8</v>
      </c>
      <c r="D21" s="2" t="str">
        <f>"李茜茜"</f>
        <v>李茜茜</v>
      </c>
      <c r="E21" s="2" t="str">
        <f>"667320240802161657135389"</f>
        <v>667320240802161657135389</v>
      </c>
      <c r="F21" s="4"/>
    </row>
    <row r="22" ht="30" customHeight="1" spans="1:6">
      <c r="A22" s="2">
        <v>19</v>
      </c>
      <c r="B22" s="3" t="str">
        <f t="shared" si="0"/>
        <v>01</v>
      </c>
      <c r="C22" s="3" t="s">
        <v>8</v>
      </c>
      <c r="D22" s="2" t="str">
        <f>"张志行"</f>
        <v>张志行</v>
      </c>
      <c r="E22" s="2" t="str">
        <f>"667320240802164833135395"</f>
        <v>667320240802164833135395</v>
      </c>
      <c r="F22" s="4"/>
    </row>
    <row r="23" ht="30" customHeight="1" spans="1:6">
      <c r="A23" s="2">
        <v>20</v>
      </c>
      <c r="B23" s="3" t="str">
        <f t="shared" si="0"/>
        <v>01</v>
      </c>
      <c r="C23" s="3" t="s">
        <v>8</v>
      </c>
      <c r="D23" s="2" t="str">
        <f>"王玥"</f>
        <v>王玥</v>
      </c>
      <c r="E23" s="2" t="str">
        <f>"667320240802175003135407"</f>
        <v>667320240802175003135407</v>
      </c>
      <c r="F23" s="4"/>
    </row>
    <row r="24" ht="30" customHeight="1" spans="1:6">
      <c r="A24" s="2">
        <v>21</v>
      </c>
      <c r="B24" s="3" t="str">
        <f t="shared" si="0"/>
        <v>01</v>
      </c>
      <c r="C24" s="3" t="s">
        <v>8</v>
      </c>
      <c r="D24" s="2" t="str">
        <f>"连柏华"</f>
        <v>连柏华</v>
      </c>
      <c r="E24" s="2" t="str">
        <f>"667320240802191024135414"</f>
        <v>667320240802191024135414</v>
      </c>
      <c r="F24" s="4"/>
    </row>
    <row r="25" ht="30" customHeight="1" spans="1:6">
      <c r="A25" s="2">
        <v>22</v>
      </c>
      <c r="B25" s="3" t="str">
        <f t="shared" si="0"/>
        <v>01</v>
      </c>
      <c r="C25" s="3" t="s">
        <v>8</v>
      </c>
      <c r="D25" s="2" t="str">
        <f>"周芳玉"</f>
        <v>周芳玉</v>
      </c>
      <c r="E25" s="2" t="str">
        <f>"667320240802211808135439"</f>
        <v>667320240802211808135439</v>
      </c>
      <c r="F25" s="4"/>
    </row>
    <row r="26" ht="30" customHeight="1" spans="1:6">
      <c r="A26" s="2">
        <v>23</v>
      </c>
      <c r="B26" s="3" t="str">
        <f t="shared" si="0"/>
        <v>01</v>
      </c>
      <c r="C26" s="3" t="s">
        <v>8</v>
      </c>
      <c r="D26" s="2" t="str">
        <f>"李升驰"</f>
        <v>李升驰</v>
      </c>
      <c r="E26" s="2" t="str">
        <f>"667320240803150249135489"</f>
        <v>667320240803150249135489</v>
      </c>
      <c r="F26" s="4"/>
    </row>
    <row r="27" ht="30" customHeight="1" spans="1:6">
      <c r="A27" s="2">
        <v>24</v>
      </c>
      <c r="B27" s="3" t="str">
        <f t="shared" si="0"/>
        <v>01</v>
      </c>
      <c r="C27" s="3" t="s">
        <v>8</v>
      </c>
      <c r="D27" s="2" t="str">
        <f>"梁静妍"</f>
        <v>梁静妍</v>
      </c>
      <c r="E27" s="2" t="str">
        <f>"667320240803164449135506"</f>
        <v>667320240803164449135506</v>
      </c>
      <c r="F27" s="4"/>
    </row>
    <row r="28" ht="30" customHeight="1" spans="1:6">
      <c r="A28" s="2">
        <v>25</v>
      </c>
      <c r="B28" s="3" t="str">
        <f t="shared" si="0"/>
        <v>01</v>
      </c>
      <c r="C28" s="3" t="s">
        <v>8</v>
      </c>
      <c r="D28" s="2" t="str">
        <f>"吴玉青"</f>
        <v>吴玉青</v>
      </c>
      <c r="E28" s="2" t="str">
        <f>"667320240803213132135532"</f>
        <v>667320240803213132135532</v>
      </c>
      <c r="F28" s="4"/>
    </row>
    <row r="29" ht="30" customHeight="1" spans="1:6">
      <c r="A29" s="2">
        <v>26</v>
      </c>
      <c r="B29" s="3" t="str">
        <f t="shared" si="0"/>
        <v>01</v>
      </c>
      <c r="C29" s="3" t="s">
        <v>8</v>
      </c>
      <c r="D29" s="2" t="str">
        <f>"薛兰宝"</f>
        <v>薛兰宝</v>
      </c>
      <c r="E29" s="2" t="str">
        <f>"667320240804235240135654"</f>
        <v>667320240804235240135654</v>
      </c>
      <c r="F29" s="4"/>
    </row>
    <row r="30" ht="30" customHeight="1" spans="1:6">
      <c r="A30" s="2">
        <v>27</v>
      </c>
      <c r="B30" s="3" t="str">
        <f t="shared" si="0"/>
        <v>01</v>
      </c>
      <c r="C30" s="3" t="s">
        <v>8</v>
      </c>
      <c r="D30" s="2" t="str">
        <f>"吴芳"</f>
        <v>吴芳</v>
      </c>
      <c r="E30" s="2" t="str">
        <f>"667320240805092102135666"</f>
        <v>667320240805092102135666</v>
      </c>
      <c r="F30" s="4"/>
    </row>
    <row r="31" ht="30" customHeight="1" spans="1:6">
      <c r="A31" s="2">
        <v>28</v>
      </c>
      <c r="B31" s="3" t="str">
        <f t="shared" si="0"/>
        <v>01</v>
      </c>
      <c r="C31" s="3" t="s">
        <v>8</v>
      </c>
      <c r="D31" s="2" t="str">
        <f>"庞佳欢"</f>
        <v>庞佳欢</v>
      </c>
      <c r="E31" s="2" t="str">
        <f>"667320240805122348135696"</f>
        <v>667320240805122348135696</v>
      </c>
      <c r="F31" s="4"/>
    </row>
    <row r="32" ht="30" customHeight="1" spans="1:6">
      <c r="A32" s="2">
        <v>29</v>
      </c>
      <c r="B32" s="3" t="str">
        <f t="shared" si="0"/>
        <v>01</v>
      </c>
      <c r="C32" s="3" t="s">
        <v>8</v>
      </c>
      <c r="D32" s="2" t="str">
        <f>"张浩金"</f>
        <v>张浩金</v>
      </c>
      <c r="E32" s="2" t="str">
        <f>"667320240805134459135707"</f>
        <v>667320240805134459135707</v>
      </c>
      <c r="F32" s="4"/>
    </row>
    <row r="33" ht="30" customHeight="1" spans="1:6">
      <c r="A33" s="2">
        <v>30</v>
      </c>
      <c r="B33" s="3" t="str">
        <f t="shared" si="0"/>
        <v>01</v>
      </c>
      <c r="C33" s="3" t="s">
        <v>8</v>
      </c>
      <c r="D33" s="2" t="str">
        <f>"吴昔期"</f>
        <v>吴昔期</v>
      </c>
      <c r="E33" s="2" t="str">
        <f>"667320240805165550135731"</f>
        <v>667320240805165550135731</v>
      </c>
      <c r="F33" s="4"/>
    </row>
    <row r="34" ht="30" customHeight="1" spans="1:6">
      <c r="A34" s="2">
        <v>31</v>
      </c>
      <c r="B34" s="3" t="str">
        <f t="shared" si="0"/>
        <v>01</v>
      </c>
      <c r="C34" s="3" t="s">
        <v>8</v>
      </c>
      <c r="D34" s="2" t="str">
        <f>"林小娜"</f>
        <v>林小娜</v>
      </c>
      <c r="E34" s="2" t="str">
        <f>"667320240805181717135741"</f>
        <v>667320240805181717135741</v>
      </c>
      <c r="F34" s="4"/>
    </row>
    <row r="35" ht="30" customHeight="1" spans="1:6">
      <c r="A35" s="2">
        <v>32</v>
      </c>
      <c r="B35" s="3" t="str">
        <f t="shared" si="0"/>
        <v>01</v>
      </c>
      <c r="C35" s="3" t="s">
        <v>8</v>
      </c>
      <c r="D35" s="2" t="str">
        <f>"袁容"</f>
        <v>袁容</v>
      </c>
      <c r="E35" s="2" t="str">
        <f>"667320240805204516135758"</f>
        <v>667320240805204516135758</v>
      </c>
      <c r="F35" s="4"/>
    </row>
    <row r="36" ht="30" customHeight="1" spans="1:6">
      <c r="A36" s="2">
        <v>33</v>
      </c>
      <c r="B36" s="3" t="str">
        <f t="shared" si="0"/>
        <v>01</v>
      </c>
      <c r="C36" s="3" t="s">
        <v>8</v>
      </c>
      <c r="D36" s="2" t="str">
        <f>"罗吉平"</f>
        <v>罗吉平</v>
      </c>
      <c r="E36" s="2" t="str">
        <f>"667320240805232528135779"</f>
        <v>667320240805232528135779</v>
      </c>
      <c r="F36" s="4"/>
    </row>
    <row r="37" ht="30" customHeight="1" spans="1:6">
      <c r="A37" s="2">
        <v>34</v>
      </c>
      <c r="B37" s="3" t="str">
        <f t="shared" si="0"/>
        <v>01</v>
      </c>
      <c r="C37" s="3" t="s">
        <v>8</v>
      </c>
      <c r="D37" s="2" t="str">
        <f>"羊文霞"</f>
        <v>羊文霞</v>
      </c>
      <c r="E37" s="2" t="str">
        <f>"667320240805233041135780"</f>
        <v>667320240805233041135780</v>
      </c>
      <c r="F37" s="4"/>
    </row>
    <row r="38" ht="30" customHeight="1" spans="1:6">
      <c r="A38" s="2">
        <v>35</v>
      </c>
      <c r="B38" s="3" t="str">
        <f t="shared" si="0"/>
        <v>01</v>
      </c>
      <c r="C38" s="3" t="s">
        <v>8</v>
      </c>
      <c r="D38" s="2" t="str">
        <f>"符大琦"</f>
        <v>符大琦</v>
      </c>
      <c r="E38" s="2" t="str">
        <f>"667320240806124413135814"</f>
        <v>667320240806124413135814</v>
      </c>
      <c r="F38" s="4"/>
    </row>
    <row r="39" ht="30" customHeight="1" spans="1:6">
      <c r="A39" s="2">
        <v>36</v>
      </c>
      <c r="B39" s="3" t="str">
        <f t="shared" si="0"/>
        <v>01</v>
      </c>
      <c r="C39" s="3" t="s">
        <v>8</v>
      </c>
      <c r="D39" s="2" t="str">
        <f>"沈淑顺"</f>
        <v>沈淑顺</v>
      </c>
      <c r="E39" s="2" t="str">
        <f>"667320240806175138135841"</f>
        <v>667320240806175138135841</v>
      </c>
      <c r="F39" s="4"/>
    </row>
    <row r="40" ht="30" customHeight="1" spans="1:6">
      <c r="A40" s="2">
        <v>37</v>
      </c>
      <c r="B40" s="3" t="str">
        <f t="shared" si="0"/>
        <v>01</v>
      </c>
      <c r="C40" s="3" t="s">
        <v>8</v>
      </c>
      <c r="D40" s="2" t="str">
        <f>"李美玲"</f>
        <v>李美玲</v>
      </c>
      <c r="E40" s="2" t="str">
        <f>"667320240806212703135865"</f>
        <v>667320240806212703135865</v>
      </c>
      <c r="F40" s="4"/>
    </row>
    <row r="41" ht="30" customHeight="1" spans="1:6">
      <c r="A41" s="2">
        <v>38</v>
      </c>
      <c r="B41" s="3" t="str">
        <f t="shared" si="0"/>
        <v>01</v>
      </c>
      <c r="C41" s="3" t="s">
        <v>8</v>
      </c>
      <c r="D41" s="2" t="str">
        <f>"吴英维"</f>
        <v>吴英维</v>
      </c>
      <c r="E41" s="2" t="str">
        <f>"667320240806230549135881"</f>
        <v>667320240806230549135881</v>
      </c>
      <c r="F41" s="4"/>
    </row>
    <row r="42" ht="30" customHeight="1" spans="1:6">
      <c r="A42" s="2">
        <v>39</v>
      </c>
      <c r="B42" s="3" t="str">
        <f t="shared" si="0"/>
        <v>01</v>
      </c>
      <c r="C42" s="3" t="s">
        <v>8</v>
      </c>
      <c r="D42" s="2" t="str">
        <f>"严丽燕"</f>
        <v>严丽燕</v>
      </c>
      <c r="E42" s="2" t="str">
        <f>"667320240807000011135890"</f>
        <v>667320240807000011135890</v>
      </c>
      <c r="F42" s="4"/>
    </row>
    <row r="43" ht="30" customHeight="1" spans="1:6">
      <c r="A43" s="2">
        <v>40</v>
      </c>
      <c r="B43" s="3" t="str">
        <f t="shared" si="0"/>
        <v>01</v>
      </c>
      <c r="C43" s="3" t="s">
        <v>8</v>
      </c>
      <c r="D43" s="2" t="str">
        <f>"陈壮丽"</f>
        <v>陈壮丽</v>
      </c>
      <c r="E43" s="2" t="str">
        <f>"667320240807154745135947"</f>
        <v>667320240807154745135947</v>
      </c>
      <c r="F43" s="4"/>
    </row>
    <row r="44" ht="30" customHeight="1" spans="1:6">
      <c r="A44" s="2">
        <v>41</v>
      </c>
      <c r="B44" s="3" t="str">
        <f t="shared" si="0"/>
        <v>01</v>
      </c>
      <c r="C44" s="3" t="s">
        <v>8</v>
      </c>
      <c r="D44" s="2" t="str">
        <f>"李群萍"</f>
        <v>李群萍</v>
      </c>
      <c r="E44" s="2" t="str">
        <f>"667320240807172140135959"</f>
        <v>667320240807172140135959</v>
      </c>
      <c r="F44" s="4"/>
    </row>
    <row r="45" ht="30" customHeight="1" spans="1:6">
      <c r="A45" s="2">
        <v>42</v>
      </c>
      <c r="B45" s="3" t="str">
        <f t="shared" si="0"/>
        <v>01</v>
      </c>
      <c r="C45" s="3" t="s">
        <v>8</v>
      </c>
      <c r="D45" s="2" t="str">
        <f>"高翔"</f>
        <v>高翔</v>
      </c>
      <c r="E45" s="2" t="str">
        <f>"667320240807172154135960"</f>
        <v>667320240807172154135960</v>
      </c>
      <c r="F45" s="4"/>
    </row>
    <row r="46" ht="30" customHeight="1" spans="1:6">
      <c r="A46" s="2">
        <v>43</v>
      </c>
      <c r="B46" s="3" t="str">
        <f t="shared" si="0"/>
        <v>01</v>
      </c>
      <c r="C46" s="3" t="s">
        <v>8</v>
      </c>
      <c r="D46" s="2" t="str">
        <f>"何初风"</f>
        <v>何初风</v>
      </c>
      <c r="E46" s="2" t="str">
        <f>"667320240807175314135966"</f>
        <v>667320240807175314135966</v>
      </c>
      <c r="F46" s="4"/>
    </row>
    <row r="47" ht="30" customHeight="1" spans="1:6">
      <c r="A47" s="2">
        <v>44</v>
      </c>
      <c r="B47" s="3" t="str">
        <f t="shared" si="0"/>
        <v>01</v>
      </c>
      <c r="C47" s="3" t="s">
        <v>8</v>
      </c>
      <c r="D47" s="2" t="str">
        <f>"唐爱丹"</f>
        <v>唐爱丹</v>
      </c>
      <c r="E47" s="2" t="str">
        <f>"667320240807185634135974"</f>
        <v>667320240807185634135974</v>
      </c>
      <c r="F47" s="4"/>
    </row>
    <row r="48" ht="30" customHeight="1" spans="1:6">
      <c r="A48" s="2">
        <v>45</v>
      </c>
      <c r="B48" s="3" t="str">
        <f t="shared" si="0"/>
        <v>01</v>
      </c>
      <c r="C48" s="3" t="s">
        <v>8</v>
      </c>
      <c r="D48" s="2" t="str">
        <f>"王新芳"</f>
        <v>王新芳</v>
      </c>
      <c r="E48" s="2" t="str">
        <f>"667320240807232755136024"</f>
        <v>667320240807232755136024</v>
      </c>
      <c r="F48" s="4"/>
    </row>
    <row r="49" ht="30" customHeight="1" spans="1:6">
      <c r="A49" s="2">
        <v>46</v>
      </c>
      <c r="B49" s="3" t="str">
        <f t="shared" si="0"/>
        <v>01</v>
      </c>
      <c r="C49" s="3" t="s">
        <v>8</v>
      </c>
      <c r="D49" s="2" t="str">
        <f>"符启芬"</f>
        <v>符启芬</v>
      </c>
      <c r="E49" s="2" t="str">
        <f>"667320240808083107136059"</f>
        <v>667320240808083107136059</v>
      </c>
      <c r="F49" s="4"/>
    </row>
    <row r="50" ht="30" customHeight="1" spans="1:6">
      <c r="A50" s="2">
        <v>47</v>
      </c>
      <c r="B50" s="3" t="str">
        <f t="shared" si="0"/>
        <v>01</v>
      </c>
      <c r="C50" s="3" t="s">
        <v>8</v>
      </c>
      <c r="D50" s="2" t="str">
        <f>"符燕玲"</f>
        <v>符燕玲</v>
      </c>
      <c r="E50" s="2" t="str">
        <f>"667320240808112159136091"</f>
        <v>667320240808112159136091</v>
      </c>
      <c r="F50" s="4"/>
    </row>
    <row r="51" ht="30" customHeight="1" spans="1:6">
      <c r="A51" s="2">
        <v>48</v>
      </c>
      <c r="B51" s="3" t="str">
        <f t="shared" si="0"/>
        <v>01</v>
      </c>
      <c r="C51" s="3" t="s">
        <v>8</v>
      </c>
      <c r="D51" s="2" t="str">
        <f>"卢伟良"</f>
        <v>卢伟良</v>
      </c>
      <c r="E51" s="2" t="str">
        <f>"667320240808113318136095"</f>
        <v>667320240808113318136095</v>
      </c>
      <c r="F51" s="4"/>
    </row>
    <row r="52" ht="30" customHeight="1" spans="1:6">
      <c r="A52" s="2">
        <v>49</v>
      </c>
      <c r="B52" s="3" t="str">
        <f t="shared" ref="B52:B91" si="1">"02"</f>
        <v>02</v>
      </c>
      <c r="C52" s="3" t="s">
        <v>9</v>
      </c>
      <c r="D52" s="2" t="str">
        <f>"吴姑美"</f>
        <v>吴姑美</v>
      </c>
      <c r="E52" s="2" t="str">
        <f>"667320240801093634135072"</f>
        <v>667320240801093634135072</v>
      </c>
      <c r="F52" s="4"/>
    </row>
    <row r="53" ht="30" customHeight="1" spans="1:6">
      <c r="A53" s="2">
        <v>50</v>
      </c>
      <c r="B53" s="3" t="str">
        <f t="shared" si="1"/>
        <v>02</v>
      </c>
      <c r="C53" s="3" t="s">
        <v>9</v>
      </c>
      <c r="D53" s="2" t="str">
        <f>"陈广江"</f>
        <v>陈广江</v>
      </c>
      <c r="E53" s="2" t="str">
        <f>"667320240801100528135086"</f>
        <v>667320240801100528135086</v>
      </c>
      <c r="F53" s="4"/>
    </row>
    <row r="54" ht="30" customHeight="1" spans="1:6">
      <c r="A54" s="2">
        <v>51</v>
      </c>
      <c r="B54" s="3" t="str">
        <f t="shared" si="1"/>
        <v>02</v>
      </c>
      <c r="C54" s="3" t="s">
        <v>9</v>
      </c>
      <c r="D54" s="2" t="str">
        <f>"王天林"</f>
        <v>王天林</v>
      </c>
      <c r="E54" s="2" t="str">
        <f>"667320240801103438135097"</f>
        <v>667320240801103438135097</v>
      </c>
      <c r="F54" s="4"/>
    </row>
    <row r="55" ht="30" customHeight="1" spans="1:6">
      <c r="A55" s="2">
        <v>52</v>
      </c>
      <c r="B55" s="3" t="str">
        <f t="shared" si="1"/>
        <v>02</v>
      </c>
      <c r="C55" s="3" t="s">
        <v>9</v>
      </c>
      <c r="D55" s="2" t="str">
        <f>"梁梦荷"</f>
        <v>梁梦荷</v>
      </c>
      <c r="E55" s="2" t="str">
        <f>"667320240801104616135102"</f>
        <v>667320240801104616135102</v>
      </c>
      <c r="F55" s="4"/>
    </row>
    <row r="56" ht="30" customHeight="1" spans="1:6">
      <c r="A56" s="2">
        <v>53</v>
      </c>
      <c r="B56" s="3" t="str">
        <f t="shared" si="1"/>
        <v>02</v>
      </c>
      <c r="C56" s="3" t="s">
        <v>9</v>
      </c>
      <c r="D56" s="2" t="str">
        <f>"周晶晶"</f>
        <v>周晶晶</v>
      </c>
      <c r="E56" s="2" t="str">
        <f>"667320240801121911135138"</f>
        <v>667320240801121911135138</v>
      </c>
      <c r="F56" s="4"/>
    </row>
    <row r="57" ht="30" customHeight="1" spans="1:6">
      <c r="A57" s="2">
        <v>54</v>
      </c>
      <c r="B57" s="3" t="str">
        <f t="shared" si="1"/>
        <v>02</v>
      </c>
      <c r="C57" s="3" t="s">
        <v>9</v>
      </c>
      <c r="D57" s="2" t="str">
        <f>"苏共功"</f>
        <v>苏共功</v>
      </c>
      <c r="E57" s="2" t="str">
        <f>"667320240801125843135148"</f>
        <v>667320240801125843135148</v>
      </c>
      <c r="F57" s="4"/>
    </row>
    <row r="58" ht="30" customHeight="1" spans="1:6">
      <c r="A58" s="2">
        <v>55</v>
      </c>
      <c r="B58" s="3" t="str">
        <f t="shared" si="1"/>
        <v>02</v>
      </c>
      <c r="C58" s="3" t="s">
        <v>9</v>
      </c>
      <c r="D58" s="2" t="str">
        <f>"王玉铮"</f>
        <v>王玉铮</v>
      </c>
      <c r="E58" s="2" t="str">
        <f>"667320240801125846135149"</f>
        <v>667320240801125846135149</v>
      </c>
      <c r="F58" s="4"/>
    </row>
    <row r="59" ht="30" customHeight="1" spans="1:6">
      <c r="A59" s="2">
        <v>56</v>
      </c>
      <c r="B59" s="3" t="str">
        <f t="shared" si="1"/>
        <v>02</v>
      </c>
      <c r="C59" s="3" t="s">
        <v>9</v>
      </c>
      <c r="D59" s="2" t="str">
        <f>"王锡发"</f>
        <v>王锡发</v>
      </c>
      <c r="E59" s="2" t="str">
        <f>"667320240801150441135178"</f>
        <v>667320240801150441135178</v>
      </c>
      <c r="F59" s="4"/>
    </row>
    <row r="60" ht="30" customHeight="1" spans="1:6">
      <c r="A60" s="2">
        <v>57</v>
      </c>
      <c r="B60" s="3" t="str">
        <f t="shared" si="1"/>
        <v>02</v>
      </c>
      <c r="C60" s="3" t="s">
        <v>9</v>
      </c>
      <c r="D60" s="2" t="str">
        <f>"王艺辑"</f>
        <v>王艺辑</v>
      </c>
      <c r="E60" s="2" t="str">
        <f>"667320240801151618135183"</f>
        <v>667320240801151618135183</v>
      </c>
      <c r="F60" s="4"/>
    </row>
    <row r="61" ht="30" customHeight="1" spans="1:6">
      <c r="A61" s="2">
        <v>58</v>
      </c>
      <c r="B61" s="3" t="str">
        <f t="shared" si="1"/>
        <v>02</v>
      </c>
      <c r="C61" s="3" t="s">
        <v>9</v>
      </c>
      <c r="D61" s="2" t="str">
        <f>"黎井教"</f>
        <v>黎井教</v>
      </c>
      <c r="E61" s="2" t="str">
        <f>"667320240801153359135187"</f>
        <v>667320240801153359135187</v>
      </c>
      <c r="F61" s="4"/>
    </row>
    <row r="62" ht="30" customHeight="1" spans="1:6">
      <c r="A62" s="2">
        <v>59</v>
      </c>
      <c r="B62" s="3" t="str">
        <f t="shared" si="1"/>
        <v>02</v>
      </c>
      <c r="C62" s="3" t="s">
        <v>9</v>
      </c>
      <c r="D62" s="2" t="str">
        <f>"黄海亮"</f>
        <v>黄海亮</v>
      </c>
      <c r="E62" s="2" t="str">
        <f>"667320240801164529135209"</f>
        <v>667320240801164529135209</v>
      </c>
      <c r="F62" s="4"/>
    </row>
    <row r="63" ht="30" customHeight="1" spans="1:6">
      <c r="A63" s="2">
        <v>60</v>
      </c>
      <c r="B63" s="3" t="str">
        <f t="shared" si="1"/>
        <v>02</v>
      </c>
      <c r="C63" s="3" t="s">
        <v>9</v>
      </c>
      <c r="D63" s="2" t="str">
        <f>"李宁力"</f>
        <v>李宁力</v>
      </c>
      <c r="E63" s="2" t="str">
        <f>"667320240801190554135247"</f>
        <v>667320240801190554135247</v>
      </c>
      <c r="F63" s="4"/>
    </row>
    <row r="64" ht="30" customHeight="1" spans="1:6">
      <c r="A64" s="2">
        <v>61</v>
      </c>
      <c r="B64" s="3" t="str">
        <f t="shared" si="1"/>
        <v>02</v>
      </c>
      <c r="C64" s="3" t="s">
        <v>9</v>
      </c>
      <c r="D64" s="2" t="str">
        <f>"王彩州"</f>
        <v>王彩州</v>
      </c>
      <c r="E64" s="2" t="str">
        <f>"667320240801230750135295"</f>
        <v>667320240801230750135295</v>
      </c>
      <c r="F64" s="4"/>
    </row>
    <row r="65" ht="30" customHeight="1" spans="1:6">
      <c r="A65" s="2">
        <v>62</v>
      </c>
      <c r="B65" s="3" t="str">
        <f t="shared" si="1"/>
        <v>02</v>
      </c>
      <c r="C65" s="3" t="s">
        <v>9</v>
      </c>
      <c r="D65" s="2" t="str">
        <f>"伍芳凝"</f>
        <v>伍芳凝</v>
      </c>
      <c r="E65" s="2" t="str">
        <f>"667320240801231219135297"</f>
        <v>667320240801231219135297</v>
      </c>
      <c r="F65" s="4"/>
    </row>
    <row r="66" ht="30" customHeight="1" spans="1:6">
      <c r="A66" s="2">
        <v>63</v>
      </c>
      <c r="B66" s="3" t="str">
        <f t="shared" si="1"/>
        <v>02</v>
      </c>
      <c r="C66" s="3" t="s">
        <v>9</v>
      </c>
      <c r="D66" s="2" t="str">
        <f>"陈钟丽"</f>
        <v>陈钟丽</v>
      </c>
      <c r="E66" s="2" t="str">
        <f>"667320240802094213135320"</f>
        <v>667320240802094213135320</v>
      </c>
      <c r="F66" s="4"/>
    </row>
    <row r="67" ht="30" customHeight="1" spans="1:6">
      <c r="A67" s="2">
        <v>64</v>
      </c>
      <c r="B67" s="3" t="str">
        <f t="shared" si="1"/>
        <v>02</v>
      </c>
      <c r="C67" s="3" t="s">
        <v>9</v>
      </c>
      <c r="D67" s="2" t="str">
        <f>"吴国瑞"</f>
        <v>吴国瑞</v>
      </c>
      <c r="E67" s="2" t="str">
        <f>"667320240802154841135383"</f>
        <v>667320240802154841135383</v>
      </c>
      <c r="F67" s="4"/>
    </row>
    <row r="68" ht="30" customHeight="1" spans="1:6">
      <c r="A68" s="2">
        <v>65</v>
      </c>
      <c r="B68" s="3" t="str">
        <f t="shared" si="1"/>
        <v>02</v>
      </c>
      <c r="C68" s="3" t="s">
        <v>9</v>
      </c>
      <c r="D68" s="2" t="str">
        <f>"林香乾"</f>
        <v>林香乾</v>
      </c>
      <c r="E68" s="2" t="str">
        <f>"667320240802234842135456"</f>
        <v>667320240802234842135456</v>
      </c>
      <c r="F68" s="4"/>
    </row>
    <row r="69" ht="30" customHeight="1" spans="1:6">
      <c r="A69" s="2">
        <v>66</v>
      </c>
      <c r="B69" s="3" t="str">
        <f t="shared" si="1"/>
        <v>02</v>
      </c>
      <c r="C69" s="3" t="s">
        <v>9</v>
      </c>
      <c r="D69" s="2" t="str">
        <f>"王钰琳"</f>
        <v>王钰琳</v>
      </c>
      <c r="E69" s="2" t="str">
        <f>"667320240803151951135492"</f>
        <v>667320240803151951135492</v>
      </c>
      <c r="F69" s="4"/>
    </row>
    <row r="70" ht="30" customHeight="1" spans="1:6">
      <c r="A70" s="2">
        <v>67</v>
      </c>
      <c r="B70" s="3" t="str">
        <f t="shared" si="1"/>
        <v>02</v>
      </c>
      <c r="C70" s="3" t="s">
        <v>9</v>
      </c>
      <c r="D70" s="2" t="str">
        <f>"王小旗"</f>
        <v>王小旗</v>
      </c>
      <c r="E70" s="2" t="str">
        <f>"667320240803162942135501"</f>
        <v>667320240803162942135501</v>
      </c>
      <c r="F70" s="4"/>
    </row>
    <row r="71" ht="30" customHeight="1" spans="1:6">
      <c r="A71" s="2">
        <v>68</v>
      </c>
      <c r="B71" s="3" t="str">
        <f t="shared" si="1"/>
        <v>02</v>
      </c>
      <c r="C71" s="3" t="s">
        <v>9</v>
      </c>
      <c r="D71" s="2" t="str">
        <f>"孙昌洁"</f>
        <v>孙昌洁</v>
      </c>
      <c r="E71" s="2" t="str">
        <f>"667320240803173031135512"</f>
        <v>667320240803173031135512</v>
      </c>
      <c r="F71" s="4"/>
    </row>
    <row r="72" ht="30" customHeight="1" spans="1:6">
      <c r="A72" s="2">
        <v>69</v>
      </c>
      <c r="B72" s="3" t="str">
        <f t="shared" si="1"/>
        <v>02</v>
      </c>
      <c r="C72" s="3" t="s">
        <v>9</v>
      </c>
      <c r="D72" s="2" t="str">
        <f>"张宁"</f>
        <v>张宁</v>
      </c>
      <c r="E72" s="2" t="str">
        <f>"667320240803190409135520"</f>
        <v>667320240803190409135520</v>
      </c>
      <c r="F72" s="4"/>
    </row>
    <row r="73" ht="30" customHeight="1" spans="1:6">
      <c r="A73" s="2">
        <v>70</v>
      </c>
      <c r="B73" s="3" t="str">
        <f t="shared" si="1"/>
        <v>02</v>
      </c>
      <c r="C73" s="3" t="s">
        <v>9</v>
      </c>
      <c r="D73" s="2" t="str">
        <f>"胡燕兰"</f>
        <v>胡燕兰</v>
      </c>
      <c r="E73" s="2" t="str">
        <f>"667320240803232634135549"</f>
        <v>667320240803232634135549</v>
      </c>
      <c r="F73" s="4"/>
    </row>
    <row r="74" ht="30" customHeight="1" spans="1:6">
      <c r="A74" s="2">
        <v>71</v>
      </c>
      <c r="B74" s="3" t="str">
        <f t="shared" si="1"/>
        <v>02</v>
      </c>
      <c r="C74" s="3" t="s">
        <v>9</v>
      </c>
      <c r="D74" s="2" t="str">
        <f>"陈江威"</f>
        <v>陈江威</v>
      </c>
      <c r="E74" s="2" t="str">
        <f>"667320240804175434135607"</f>
        <v>667320240804175434135607</v>
      </c>
      <c r="F74" s="4"/>
    </row>
    <row r="75" ht="30" customHeight="1" spans="1:6">
      <c r="A75" s="2">
        <v>72</v>
      </c>
      <c r="B75" s="3" t="str">
        <f t="shared" si="1"/>
        <v>02</v>
      </c>
      <c r="C75" s="3" t="s">
        <v>9</v>
      </c>
      <c r="D75" s="2" t="str">
        <f>"黄炳焕"</f>
        <v>黄炳焕</v>
      </c>
      <c r="E75" s="2" t="str">
        <f>"667320240805142227135710"</f>
        <v>667320240805142227135710</v>
      </c>
      <c r="F75" s="4"/>
    </row>
    <row r="76" ht="30" customHeight="1" spans="1:6">
      <c r="A76" s="2">
        <v>73</v>
      </c>
      <c r="B76" s="3" t="str">
        <f t="shared" si="1"/>
        <v>02</v>
      </c>
      <c r="C76" s="3" t="s">
        <v>9</v>
      </c>
      <c r="D76" s="2" t="str">
        <f>"钟尊专"</f>
        <v>钟尊专</v>
      </c>
      <c r="E76" s="2" t="str">
        <f>"667320240805144553135716"</f>
        <v>667320240805144553135716</v>
      </c>
      <c r="F76" s="4"/>
    </row>
    <row r="77" ht="30" customHeight="1" spans="1:6">
      <c r="A77" s="2">
        <v>74</v>
      </c>
      <c r="B77" s="3" t="str">
        <f t="shared" si="1"/>
        <v>02</v>
      </c>
      <c r="C77" s="3" t="s">
        <v>9</v>
      </c>
      <c r="D77" s="2" t="str">
        <f>"冯栋"</f>
        <v>冯栋</v>
      </c>
      <c r="E77" s="2" t="str">
        <f>"667320240805160223135725"</f>
        <v>667320240805160223135725</v>
      </c>
      <c r="F77" s="4"/>
    </row>
    <row r="78" ht="30" customHeight="1" spans="1:6">
      <c r="A78" s="2">
        <v>75</v>
      </c>
      <c r="B78" s="3" t="str">
        <f t="shared" si="1"/>
        <v>02</v>
      </c>
      <c r="C78" s="3" t="s">
        <v>9</v>
      </c>
      <c r="D78" s="2" t="str">
        <f>"黎寿海"</f>
        <v>黎寿海</v>
      </c>
      <c r="E78" s="2" t="str">
        <f>"667320240805231253135776"</f>
        <v>667320240805231253135776</v>
      </c>
      <c r="F78" s="4"/>
    </row>
    <row r="79" ht="30" customHeight="1" spans="1:6">
      <c r="A79" s="2">
        <v>76</v>
      </c>
      <c r="B79" s="3" t="str">
        <f t="shared" si="1"/>
        <v>02</v>
      </c>
      <c r="C79" s="3" t="s">
        <v>9</v>
      </c>
      <c r="D79" s="2" t="str">
        <f>"黄子墨"</f>
        <v>黄子墨</v>
      </c>
      <c r="E79" s="2" t="str">
        <f>"667320240806184347135846"</f>
        <v>667320240806184347135846</v>
      </c>
      <c r="F79" s="4"/>
    </row>
    <row r="80" ht="30" customHeight="1" spans="1:6">
      <c r="A80" s="2">
        <v>77</v>
      </c>
      <c r="B80" s="3" t="str">
        <f t="shared" si="1"/>
        <v>02</v>
      </c>
      <c r="C80" s="3" t="s">
        <v>9</v>
      </c>
      <c r="D80" s="2" t="str">
        <f>"林展"</f>
        <v>林展</v>
      </c>
      <c r="E80" s="2" t="str">
        <f>"667320240806232537135886"</f>
        <v>667320240806232537135886</v>
      </c>
      <c r="F80" s="4"/>
    </row>
    <row r="81" ht="30" customHeight="1" spans="1:6">
      <c r="A81" s="2">
        <v>78</v>
      </c>
      <c r="B81" s="3" t="str">
        <f t="shared" si="1"/>
        <v>02</v>
      </c>
      <c r="C81" s="3" t="s">
        <v>9</v>
      </c>
      <c r="D81" s="2" t="str">
        <f>"李颖"</f>
        <v>李颖</v>
      </c>
      <c r="E81" s="2" t="str">
        <f>"667320240807113250135925"</f>
        <v>667320240807113250135925</v>
      </c>
      <c r="F81" s="4"/>
    </row>
    <row r="82" ht="30" customHeight="1" spans="1:6">
      <c r="A82" s="2">
        <v>79</v>
      </c>
      <c r="B82" s="3" t="str">
        <f t="shared" si="1"/>
        <v>02</v>
      </c>
      <c r="C82" s="3" t="s">
        <v>9</v>
      </c>
      <c r="D82" s="2" t="str">
        <f>"李美凯"</f>
        <v>李美凯</v>
      </c>
      <c r="E82" s="2" t="str">
        <f>"667320240807154155135945"</f>
        <v>667320240807154155135945</v>
      </c>
      <c r="F82" s="4"/>
    </row>
    <row r="83" ht="30" customHeight="1" spans="1:6">
      <c r="A83" s="2">
        <v>80</v>
      </c>
      <c r="B83" s="3" t="str">
        <f t="shared" si="1"/>
        <v>02</v>
      </c>
      <c r="C83" s="3" t="s">
        <v>9</v>
      </c>
      <c r="D83" s="2" t="str">
        <f>"陈生国"</f>
        <v>陈生国</v>
      </c>
      <c r="E83" s="2" t="str">
        <f>"667320240807160821135951"</f>
        <v>667320240807160821135951</v>
      </c>
      <c r="F83" s="4"/>
    </row>
    <row r="84" ht="30" customHeight="1" spans="1:6">
      <c r="A84" s="2">
        <v>81</v>
      </c>
      <c r="B84" s="3" t="str">
        <f t="shared" si="1"/>
        <v>02</v>
      </c>
      <c r="C84" s="3" t="s">
        <v>9</v>
      </c>
      <c r="D84" s="2" t="str">
        <f>"陈标"</f>
        <v>陈标</v>
      </c>
      <c r="E84" s="2" t="str">
        <f>"667320240807171510135958"</f>
        <v>667320240807171510135958</v>
      </c>
      <c r="F84" s="4"/>
    </row>
    <row r="85" ht="30" customHeight="1" spans="1:6">
      <c r="A85" s="2">
        <v>82</v>
      </c>
      <c r="B85" s="3" t="str">
        <f t="shared" si="1"/>
        <v>02</v>
      </c>
      <c r="C85" s="3" t="s">
        <v>9</v>
      </c>
      <c r="D85" s="2" t="str">
        <f>"符雪绘"</f>
        <v>符雪绘</v>
      </c>
      <c r="E85" s="2" t="str">
        <f>"667320240807175355135967"</f>
        <v>667320240807175355135967</v>
      </c>
      <c r="F85" s="4"/>
    </row>
    <row r="86" ht="30" customHeight="1" spans="1:6">
      <c r="A86" s="2">
        <v>83</v>
      </c>
      <c r="B86" s="3" t="str">
        <f t="shared" si="1"/>
        <v>02</v>
      </c>
      <c r="C86" s="3" t="s">
        <v>9</v>
      </c>
      <c r="D86" s="2" t="str">
        <f>"符维珊"</f>
        <v>符维珊</v>
      </c>
      <c r="E86" s="2" t="str">
        <f>"667320240807210858136000"</f>
        <v>667320240807210858136000</v>
      </c>
      <c r="F86" s="4"/>
    </row>
    <row r="87" ht="30" customHeight="1" spans="1:6">
      <c r="A87" s="2">
        <v>84</v>
      </c>
      <c r="B87" s="3" t="str">
        <f t="shared" si="1"/>
        <v>02</v>
      </c>
      <c r="C87" s="3" t="s">
        <v>9</v>
      </c>
      <c r="D87" s="2" t="str">
        <f>"王文靖"</f>
        <v>王文靖</v>
      </c>
      <c r="E87" s="2" t="str">
        <f>"667320240807223517136016"</f>
        <v>667320240807223517136016</v>
      </c>
      <c r="F87" s="4"/>
    </row>
    <row r="88" ht="30" customHeight="1" spans="1:6">
      <c r="A88" s="2">
        <v>85</v>
      </c>
      <c r="B88" s="3" t="str">
        <f t="shared" si="1"/>
        <v>02</v>
      </c>
      <c r="C88" s="3" t="s">
        <v>9</v>
      </c>
      <c r="D88" s="2" t="str">
        <f>"邱康迪"</f>
        <v>邱康迪</v>
      </c>
      <c r="E88" s="2" t="str">
        <f>"667320240808034405136048"</f>
        <v>667320240808034405136048</v>
      </c>
      <c r="F88" s="4"/>
    </row>
    <row r="89" ht="30" customHeight="1" spans="1:6">
      <c r="A89" s="2">
        <v>86</v>
      </c>
      <c r="B89" s="3" t="str">
        <f t="shared" si="1"/>
        <v>02</v>
      </c>
      <c r="C89" s="3" t="s">
        <v>9</v>
      </c>
      <c r="D89" s="2" t="str">
        <f>"李柏杆"</f>
        <v>李柏杆</v>
      </c>
      <c r="E89" s="2" t="str">
        <f>"667320240808090552136063"</f>
        <v>667320240808090552136063</v>
      </c>
      <c r="F89" s="4"/>
    </row>
    <row r="90" ht="30" customHeight="1" spans="1:6">
      <c r="A90" s="2">
        <v>87</v>
      </c>
      <c r="B90" s="3" t="str">
        <f t="shared" si="1"/>
        <v>02</v>
      </c>
      <c r="C90" s="3" t="s">
        <v>9</v>
      </c>
      <c r="D90" s="2" t="str">
        <f>"吴志凤"</f>
        <v>吴志凤</v>
      </c>
      <c r="E90" s="2" t="str">
        <f>"667320240808091852136066"</f>
        <v>667320240808091852136066</v>
      </c>
      <c r="F90" s="4"/>
    </row>
    <row r="91" ht="30" customHeight="1" spans="1:6">
      <c r="A91" s="2">
        <v>88</v>
      </c>
      <c r="B91" s="3" t="str">
        <f t="shared" si="1"/>
        <v>02</v>
      </c>
      <c r="C91" s="3" t="s">
        <v>9</v>
      </c>
      <c r="D91" s="2" t="str">
        <f>"吴小妹"</f>
        <v>吴小妹</v>
      </c>
      <c r="E91" s="2" t="str">
        <f>"667320240808095728136075"</f>
        <v>667320240808095728136075</v>
      </c>
      <c r="F91" s="4"/>
    </row>
    <row r="92" ht="30" customHeight="1" spans="1:6">
      <c r="A92" s="2">
        <v>89</v>
      </c>
      <c r="B92" s="3" t="str">
        <f t="shared" ref="B92:B105" si="2">"03"</f>
        <v>03</v>
      </c>
      <c r="C92" s="3" t="s">
        <v>10</v>
      </c>
      <c r="D92" s="2" t="str">
        <f>"叶海昌"</f>
        <v>叶海昌</v>
      </c>
      <c r="E92" s="2" t="str">
        <f>"667320240801090227135044"</f>
        <v>667320240801090227135044</v>
      </c>
      <c r="F92" s="4"/>
    </row>
    <row r="93" ht="30" customHeight="1" spans="1:6">
      <c r="A93" s="2">
        <v>90</v>
      </c>
      <c r="B93" s="3" t="str">
        <f t="shared" si="2"/>
        <v>03</v>
      </c>
      <c r="C93" s="3" t="s">
        <v>10</v>
      </c>
      <c r="D93" s="2" t="str">
        <f>"李艳春"</f>
        <v>李艳春</v>
      </c>
      <c r="E93" s="2" t="str">
        <f>"667320240801090508135050"</f>
        <v>667320240801090508135050</v>
      </c>
      <c r="F93" s="4"/>
    </row>
    <row r="94" ht="30" customHeight="1" spans="1:6">
      <c r="A94" s="2">
        <v>91</v>
      </c>
      <c r="B94" s="3" t="str">
        <f t="shared" si="2"/>
        <v>03</v>
      </c>
      <c r="C94" s="3" t="s">
        <v>10</v>
      </c>
      <c r="D94" s="2" t="str">
        <f>"陈秋凤"</f>
        <v>陈秋凤</v>
      </c>
      <c r="E94" s="2" t="str">
        <f>"667320240801090841135056"</f>
        <v>667320240801090841135056</v>
      </c>
      <c r="F94" s="4"/>
    </row>
    <row r="95" ht="30" customHeight="1" spans="1:6">
      <c r="A95" s="2">
        <v>92</v>
      </c>
      <c r="B95" s="3" t="str">
        <f t="shared" si="2"/>
        <v>03</v>
      </c>
      <c r="C95" s="3" t="s">
        <v>10</v>
      </c>
      <c r="D95" s="2" t="str">
        <f>"王尚皇"</f>
        <v>王尚皇</v>
      </c>
      <c r="E95" s="2" t="str">
        <f>"667320240801102639135092"</f>
        <v>667320240801102639135092</v>
      </c>
      <c r="F95" s="4"/>
    </row>
    <row r="96" ht="30" customHeight="1" spans="1:6">
      <c r="A96" s="2">
        <v>93</v>
      </c>
      <c r="B96" s="3" t="str">
        <f t="shared" si="2"/>
        <v>03</v>
      </c>
      <c r="C96" s="3" t="s">
        <v>10</v>
      </c>
      <c r="D96" s="2" t="str">
        <f>"羊凌霜"</f>
        <v>羊凌霜</v>
      </c>
      <c r="E96" s="2" t="str">
        <f>"667320240801134341135161"</f>
        <v>667320240801134341135161</v>
      </c>
      <c r="F96" s="4"/>
    </row>
    <row r="97" ht="30" customHeight="1" spans="1:6">
      <c r="A97" s="2">
        <v>94</v>
      </c>
      <c r="B97" s="3" t="str">
        <f t="shared" si="2"/>
        <v>03</v>
      </c>
      <c r="C97" s="3" t="s">
        <v>10</v>
      </c>
      <c r="D97" s="2" t="str">
        <f>"张莉"</f>
        <v>张莉</v>
      </c>
      <c r="E97" s="2" t="str">
        <f>"667320240802080723135308"</f>
        <v>667320240802080723135308</v>
      </c>
      <c r="F97" s="4"/>
    </row>
    <row r="98" ht="30" customHeight="1" spans="1:6">
      <c r="A98" s="2">
        <v>95</v>
      </c>
      <c r="B98" s="3" t="str">
        <f t="shared" si="2"/>
        <v>03</v>
      </c>
      <c r="C98" s="3" t="s">
        <v>10</v>
      </c>
      <c r="D98" s="2" t="str">
        <f>"罗伟珍"</f>
        <v>罗伟珍</v>
      </c>
      <c r="E98" s="2" t="str">
        <f>"667320240802155756135384"</f>
        <v>667320240802155756135384</v>
      </c>
      <c r="F98" s="4"/>
    </row>
    <row r="99" ht="30" customHeight="1" spans="1:6">
      <c r="A99" s="2">
        <v>96</v>
      </c>
      <c r="B99" s="3" t="str">
        <f t="shared" si="2"/>
        <v>03</v>
      </c>
      <c r="C99" s="3" t="s">
        <v>10</v>
      </c>
      <c r="D99" s="2" t="str">
        <f>"龙湾湾"</f>
        <v>龙湾湾</v>
      </c>
      <c r="E99" s="2" t="str">
        <f>"667320240803092958135467"</f>
        <v>667320240803092958135467</v>
      </c>
      <c r="F99" s="4"/>
    </row>
    <row r="100" ht="30" customHeight="1" spans="1:6">
      <c r="A100" s="2">
        <v>97</v>
      </c>
      <c r="B100" s="3" t="str">
        <f t="shared" si="2"/>
        <v>03</v>
      </c>
      <c r="C100" s="3" t="s">
        <v>10</v>
      </c>
      <c r="D100" s="2" t="str">
        <f>"罗琪"</f>
        <v>罗琪</v>
      </c>
      <c r="E100" s="2" t="str">
        <f>"667320240804082832135559"</f>
        <v>667320240804082832135559</v>
      </c>
      <c r="F100" s="4"/>
    </row>
    <row r="101" ht="30" customHeight="1" spans="1:6">
      <c r="A101" s="2">
        <v>98</v>
      </c>
      <c r="B101" s="3" t="str">
        <f t="shared" si="2"/>
        <v>03</v>
      </c>
      <c r="C101" s="3" t="s">
        <v>10</v>
      </c>
      <c r="D101" s="2" t="str">
        <f>"王思宇"</f>
        <v>王思宇</v>
      </c>
      <c r="E101" s="2" t="str">
        <f>"667320240804195214135620"</f>
        <v>667320240804195214135620</v>
      </c>
      <c r="F101" s="4"/>
    </row>
    <row r="102" ht="30" customHeight="1" spans="1:6">
      <c r="A102" s="2">
        <v>99</v>
      </c>
      <c r="B102" s="3" t="str">
        <f t="shared" si="2"/>
        <v>03</v>
      </c>
      <c r="C102" s="3" t="s">
        <v>10</v>
      </c>
      <c r="D102" s="2" t="str">
        <f>"李富学"</f>
        <v>李富学</v>
      </c>
      <c r="E102" s="2" t="str">
        <f>"667320240805120454135693"</f>
        <v>667320240805120454135693</v>
      </c>
      <c r="F102" s="4"/>
    </row>
    <row r="103" ht="30" customHeight="1" spans="1:6">
      <c r="A103" s="2">
        <v>100</v>
      </c>
      <c r="B103" s="3" t="str">
        <f t="shared" si="2"/>
        <v>03</v>
      </c>
      <c r="C103" s="3" t="s">
        <v>10</v>
      </c>
      <c r="D103" s="2" t="str">
        <f>"唐玉善"</f>
        <v>唐玉善</v>
      </c>
      <c r="E103" s="2" t="str">
        <f>"667320240806235638135889"</f>
        <v>667320240806235638135889</v>
      </c>
      <c r="F103" s="4"/>
    </row>
    <row r="104" ht="30" customHeight="1" spans="1:6">
      <c r="A104" s="2">
        <v>101</v>
      </c>
      <c r="B104" s="3" t="str">
        <f t="shared" si="2"/>
        <v>03</v>
      </c>
      <c r="C104" s="3" t="s">
        <v>10</v>
      </c>
      <c r="D104" s="2" t="str">
        <f>"迪丽阿热姆·麦麦提阿卜拉"</f>
        <v>迪丽阿热姆·麦麦提阿卜拉</v>
      </c>
      <c r="E104" s="2" t="str">
        <f>"667320240807162210135952"</f>
        <v>667320240807162210135952</v>
      </c>
      <c r="F104" s="4"/>
    </row>
    <row r="105" ht="30" customHeight="1" spans="1:6">
      <c r="A105" s="2">
        <v>102</v>
      </c>
      <c r="B105" s="3" t="str">
        <f t="shared" si="2"/>
        <v>03</v>
      </c>
      <c r="C105" s="3" t="s">
        <v>10</v>
      </c>
      <c r="D105" s="2" t="str">
        <f>"吉逢"</f>
        <v>吉逢</v>
      </c>
      <c r="E105" s="2" t="str">
        <f>"667320240807184850135973"</f>
        <v>667320240807184850135973</v>
      </c>
      <c r="F105" s="4"/>
    </row>
    <row r="106" ht="30" customHeight="1" spans="1:6">
      <c r="A106" s="2">
        <v>103</v>
      </c>
      <c r="B106" s="3" t="str">
        <f t="shared" ref="B106:B142" si="3">"04"</f>
        <v>04</v>
      </c>
      <c r="C106" s="3" t="s">
        <v>11</v>
      </c>
      <c r="D106" s="2" t="str">
        <f>"符娟婷"</f>
        <v>符娟婷</v>
      </c>
      <c r="E106" s="2" t="str">
        <f>"667320240801093919135075"</f>
        <v>667320240801093919135075</v>
      </c>
      <c r="F106" s="4"/>
    </row>
    <row r="107" ht="30" customHeight="1" spans="1:6">
      <c r="A107" s="2">
        <v>104</v>
      </c>
      <c r="B107" s="3" t="str">
        <f t="shared" si="3"/>
        <v>04</v>
      </c>
      <c r="C107" s="3" t="s">
        <v>11</v>
      </c>
      <c r="D107" s="2" t="str">
        <f>"黎丽梅"</f>
        <v>黎丽梅</v>
      </c>
      <c r="E107" s="2" t="str">
        <f>"667320240801104916135105"</f>
        <v>667320240801104916135105</v>
      </c>
      <c r="F107" s="4"/>
    </row>
    <row r="108" ht="30" customHeight="1" spans="1:6">
      <c r="A108" s="2">
        <v>105</v>
      </c>
      <c r="B108" s="3" t="str">
        <f t="shared" si="3"/>
        <v>04</v>
      </c>
      <c r="C108" s="3" t="s">
        <v>11</v>
      </c>
      <c r="D108" s="2" t="str">
        <f>"陈海亮"</f>
        <v>陈海亮</v>
      </c>
      <c r="E108" s="2" t="str">
        <f>"667320240801113237135126"</f>
        <v>667320240801113237135126</v>
      </c>
      <c r="F108" s="4"/>
    </row>
    <row r="109" ht="30" customHeight="1" spans="1:6">
      <c r="A109" s="2">
        <v>106</v>
      </c>
      <c r="B109" s="3" t="str">
        <f t="shared" si="3"/>
        <v>04</v>
      </c>
      <c r="C109" s="3" t="s">
        <v>11</v>
      </c>
      <c r="D109" s="2" t="str">
        <f>"符为鲁"</f>
        <v>符为鲁</v>
      </c>
      <c r="E109" s="2" t="str">
        <f>"667320240801131600135152"</f>
        <v>667320240801131600135152</v>
      </c>
      <c r="F109" s="4"/>
    </row>
    <row r="110" ht="30" customHeight="1" spans="1:6">
      <c r="A110" s="2">
        <v>107</v>
      </c>
      <c r="B110" s="3" t="str">
        <f t="shared" si="3"/>
        <v>04</v>
      </c>
      <c r="C110" s="3" t="s">
        <v>11</v>
      </c>
      <c r="D110" s="2" t="str">
        <f>"李克勤"</f>
        <v>李克勤</v>
      </c>
      <c r="E110" s="2" t="str">
        <f>"667320240801143730135170"</f>
        <v>667320240801143730135170</v>
      </c>
      <c r="F110" s="4"/>
    </row>
    <row r="111" ht="30" customHeight="1" spans="1:6">
      <c r="A111" s="2">
        <v>108</v>
      </c>
      <c r="B111" s="3" t="str">
        <f t="shared" si="3"/>
        <v>04</v>
      </c>
      <c r="C111" s="3" t="s">
        <v>11</v>
      </c>
      <c r="D111" s="2" t="str">
        <f>"林淑丽"</f>
        <v>林淑丽</v>
      </c>
      <c r="E111" s="2" t="str">
        <f>"667320240801155522135193"</f>
        <v>667320240801155522135193</v>
      </c>
      <c r="F111" s="4"/>
    </row>
    <row r="112" ht="30" customHeight="1" spans="1:6">
      <c r="A112" s="2">
        <v>109</v>
      </c>
      <c r="B112" s="3" t="str">
        <f t="shared" si="3"/>
        <v>04</v>
      </c>
      <c r="C112" s="3" t="s">
        <v>11</v>
      </c>
      <c r="D112" s="2" t="str">
        <f>"王秋红"</f>
        <v>王秋红</v>
      </c>
      <c r="E112" s="2" t="str">
        <f>"667320240801173732135221"</f>
        <v>667320240801173732135221</v>
      </c>
      <c r="F112" s="4"/>
    </row>
    <row r="113" ht="30" customHeight="1" spans="1:6">
      <c r="A113" s="2">
        <v>110</v>
      </c>
      <c r="B113" s="3" t="str">
        <f t="shared" si="3"/>
        <v>04</v>
      </c>
      <c r="C113" s="3" t="s">
        <v>11</v>
      </c>
      <c r="D113" s="2" t="str">
        <f>"文文"</f>
        <v>文文</v>
      </c>
      <c r="E113" s="2" t="str">
        <f>"667320240801185205135242"</f>
        <v>667320240801185205135242</v>
      </c>
      <c r="F113" s="4"/>
    </row>
    <row r="114" ht="30" customHeight="1" spans="1:6">
      <c r="A114" s="2">
        <v>111</v>
      </c>
      <c r="B114" s="3" t="str">
        <f t="shared" si="3"/>
        <v>04</v>
      </c>
      <c r="C114" s="3" t="s">
        <v>11</v>
      </c>
      <c r="D114" s="2" t="str">
        <f>"陈玉嫦"</f>
        <v>陈玉嫦</v>
      </c>
      <c r="E114" s="2" t="str">
        <f>"667320240801215153135282"</f>
        <v>667320240801215153135282</v>
      </c>
      <c r="F114" s="4"/>
    </row>
    <row r="115" ht="30" customHeight="1" spans="1:6">
      <c r="A115" s="2">
        <v>112</v>
      </c>
      <c r="B115" s="3" t="str">
        <f t="shared" si="3"/>
        <v>04</v>
      </c>
      <c r="C115" s="3" t="s">
        <v>11</v>
      </c>
      <c r="D115" s="2" t="str">
        <f>"黎雨昕"</f>
        <v>黎雨昕</v>
      </c>
      <c r="E115" s="2" t="str">
        <f>"667320240801222649135288"</f>
        <v>667320240801222649135288</v>
      </c>
      <c r="F115" s="4"/>
    </row>
    <row r="116" ht="30" customHeight="1" spans="1:6">
      <c r="A116" s="2">
        <v>113</v>
      </c>
      <c r="B116" s="3" t="str">
        <f t="shared" si="3"/>
        <v>04</v>
      </c>
      <c r="C116" s="3" t="s">
        <v>11</v>
      </c>
      <c r="D116" s="2" t="str">
        <f>"王如成"</f>
        <v>王如成</v>
      </c>
      <c r="E116" s="2" t="str">
        <f>"667320240802095846135322"</f>
        <v>667320240802095846135322</v>
      </c>
      <c r="F116" s="4"/>
    </row>
    <row r="117" ht="30" customHeight="1" spans="1:6">
      <c r="A117" s="2">
        <v>114</v>
      </c>
      <c r="B117" s="3" t="str">
        <f t="shared" si="3"/>
        <v>04</v>
      </c>
      <c r="C117" s="3" t="s">
        <v>11</v>
      </c>
      <c r="D117" s="2" t="str">
        <f>"夏鹏"</f>
        <v>夏鹏</v>
      </c>
      <c r="E117" s="2" t="str">
        <f>"667320240802115538135338"</f>
        <v>667320240802115538135338</v>
      </c>
      <c r="F117" s="4"/>
    </row>
    <row r="118" ht="30" customHeight="1" spans="1:6">
      <c r="A118" s="2">
        <v>115</v>
      </c>
      <c r="B118" s="3" t="str">
        <f t="shared" si="3"/>
        <v>04</v>
      </c>
      <c r="C118" s="3" t="s">
        <v>11</v>
      </c>
      <c r="D118" s="2" t="str">
        <f>"李占盛"</f>
        <v>李占盛</v>
      </c>
      <c r="E118" s="2" t="str">
        <f>"667320240802122606135344"</f>
        <v>667320240802122606135344</v>
      </c>
      <c r="F118" s="4"/>
    </row>
    <row r="119" ht="30" customHeight="1" spans="1:6">
      <c r="A119" s="2">
        <v>116</v>
      </c>
      <c r="B119" s="3" t="str">
        <f t="shared" si="3"/>
        <v>04</v>
      </c>
      <c r="C119" s="3" t="s">
        <v>11</v>
      </c>
      <c r="D119" s="2" t="str">
        <f>"叶桥娜"</f>
        <v>叶桥娜</v>
      </c>
      <c r="E119" s="2" t="str">
        <f>"667320240802195859135421"</f>
        <v>667320240802195859135421</v>
      </c>
      <c r="F119" s="4"/>
    </row>
    <row r="120" ht="30" customHeight="1" spans="1:6">
      <c r="A120" s="2">
        <v>117</v>
      </c>
      <c r="B120" s="3" t="str">
        <f t="shared" si="3"/>
        <v>04</v>
      </c>
      <c r="C120" s="3" t="s">
        <v>11</v>
      </c>
      <c r="D120" s="2" t="str">
        <f>"杜春智"</f>
        <v>杜春智</v>
      </c>
      <c r="E120" s="2" t="str">
        <f>"667320240802201947135427"</f>
        <v>667320240802201947135427</v>
      </c>
      <c r="F120" s="4"/>
    </row>
    <row r="121" ht="30" customHeight="1" spans="1:6">
      <c r="A121" s="2">
        <v>118</v>
      </c>
      <c r="B121" s="3" t="str">
        <f t="shared" si="3"/>
        <v>04</v>
      </c>
      <c r="C121" s="3" t="s">
        <v>11</v>
      </c>
      <c r="D121" s="2" t="str">
        <f>"叶赋冶"</f>
        <v>叶赋冶</v>
      </c>
      <c r="E121" s="2" t="str">
        <f>"667320240802202926135428"</f>
        <v>667320240802202926135428</v>
      </c>
      <c r="F121" s="4"/>
    </row>
    <row r="122" ht="30" customHeight="1" spans="1:6">
      <c r="A122" s="2">
        <v>119</v>
      </c>
      <c r="B122" s="3" t="str">
        <f t="shared" si="3"/>
        <v>04</v>
      </c>
      <c r="C122" s="3" t="s">
        <v>11</v>
      </c>
      <c r="D122" s="2" t="str">
        <f>"黄贵幹"</f>
        <v>黄贵幹</v>
      </c>
      <c r="E122" s="2" t="str">
        <f>"667320240802230303135449"</f>
        <v>667320240802230303135449</v>
      </c>
      <c r="F122" s="4"/>
    </row>
    <row r="123" ht="30" customHeight="1" spans="1:6">
      <c r="A123" s="2">
        <v>120</v>
      </c>
      <c r="B123" s="3" t="str">
        <f t="shared" si="3"/>
        <v>04</v>
      </c>
      <c r="C123" s="3" t="s">
        <v>11</v>
      </c>
      <c r="D123" s="2" t="str">
        <f>"李明娥"</f>
        <v>李明娥</v>
      </c>
      <c r="E123" s="2" t="str">
        <f>"667320240803094326135468"</f>
        <v>667320240803094326135468</v>
      </c>
      <c r="F123" s="4"/>
    </row>
    <row r="124" ht="30" customHeight="1" spans="1:6">
      <c r="A124" s="2">
        <v>121</v>
      </c>
      <c r="B124" s="3" t="str">
        <f t="shared" si="3"/>
        <v>04</v>
      </c>
      <c r="C124" s="3" t="s">
        <v>11</v>
      </c>
      <c r="D124" s="2" t="str">
        <f>"许美花"</f>
        <v>许美花</v>
      </c>
      <c r="E124" s="2" t="str">
        <f>"667320240803132600135478"</f>
        <v>667320240803132600135478</v>
      </c>
      <c r="F124" s="4"/>
    </row>
    <row r="125" ht="30" customHeight="1" spans="1:6">
      <c r="A125" s="2">
        <v>122</v>
      </c>
      <c r="B125" s="3" t="str">
        <f t="shared" si="3"/>
        <v>04</v>
      </c>
      <c r="C125" s="3" t="s">
        <v>11</v>
      </c>
      <c r="D125" s="2" t="str">
        <f>"靳汝夏"</f>
        <v>靳汝夏</v>
      </c>
      <c r="E125" s="2" t="str">
        <f>"667320240803175411135515"</f>
        <v>667320240803175411135515</v>
      </c>
      <c r="F125" s="4"/>
    </row>
    <row r="126" ht="30" customHeight="1" spans="1:6">
      <c r="A126" s="2">
        <v>123</v>
      </c>
      <c r="B126" s="3" t="str">
        <f t="shared" si="3"/>
        <v>04</v>
      </c>
      <c r="C126" s="3" t="s">
        <v>11</v>
      </c>
      <c r="D126" s="2" t="str">
        <f>"陈实"</f>
        <v>陈实</v>
      </c>
      <c r="E126" s="2" t="str">
        <f>"667320240803204140135528"</f>
        <v>667320240803204140135528</v>
      </c>
      <c r="F126" s="4"/>
    </row>
    <row r="127" ht="30" customHeight="1" spans="1:6">
      <c r="A127" s="2">
        <v>124</v>
      </c>
      <c r="B127" s="3" t="str">
        <f t="shared" si="3"/>
        <v>04</v>
      </c>
      <c r="C127" s="3" t="s">
        <v>11</v>
      </c>
      <c r="D127" s="2" t="str">
        <f>"李笔超"</f>
        <v>李笔超</v>
      </c>
      <c r="E127" s="2" t="str">
        <f>"667320240804111003135573"</f>
        <v>667320240804111003135573</v>
      </c>
      <c r="F127" s="4"/>
    </row>
    <row r="128" ht="30" customHeight="1" spans="1:6">
      <c r="A128" s="2">
        <v>125</v>
      </c>
      <c r="B128" s="3" t="str">
        <f t="shared" si="3"/>
        <v>04</v>
      </c>
      <c r="C128" s="3" t="s">
        <v>11</v>
      </c>
      <c r="D128" s="2" t="str">
        <f>"吴万菊"</f>
        <v>吴万菊</v>
      </c>
      <c r="E128" s="2" t="str">
        <f>"667320240804212834135636"</f>
        <v>667320240804212834135636</v>
      </c>
      <c r="F128" s="4"/>
    </row>
    <row r="129" ht="30" customHeight="1" spans="1:6">
      <c r="A129" s="2">
        <v>126</v>
      </c>
      <c r="B129" s="3" t="str">
        <f t="shared" si="3"/>
        <v>04</v>
      </c>
      <c r="C129" s="3" t="s">
        <v>11</v>
      </c>
      <c r="D129" s="2" t="str">
        <f>"羊二春"</f>
        <v>羊二春</v>
      </c>
      <c r="E129" s="2" t="str">
        <f>"667320240804215631135641"</f>
        <v>667320240804215631135641</v>
      </c>
      <c r="F129" s="4"/>
    </row>
    <row r="130" ht="30" customHeight="1" spans="1:6">
      <c r="A130" s="2">
        <v>127</v>
      </c>
      <c r="B130" s="3" t="str">
        <f t="shared" si="3"/>
        <v>04</v>
      </c>
      <c r="C130" s="3" t="s">
        <v>11</v>
      </c>
      <c r="D130" s="2" t="str">
        <f>"王静"</f>
        <v>王静</v>
      </c>
      <c r="E130" s="2" t="str">
        <f>"667320240805080447135662"</f>
        <v>667320240805080447135662</v>
      </c>
      <c r="F130" s="4"/>
    </row>
    <row r="131" ht="30" customHeight="1" spans="1:6">
      <c r="A131" s="2">
        <v>128</v>
      </c>
      <c r="B131" s="3" t="str">
        <f t="shared" si="3"/>
        <v>04</v>
      </c>
      <c r="C131" s="3" t="s">
        <v>11</v>
      </c>
      <c r="D131" s="2" t="str">
        <f>"羊章谦"</f>
        <v>羊章谦</v>
      </c>
      <c r="E131" s="2" t="str">
        <f>"667320240805201046135754"</f>
        <v>667320240805201046135754</v>
      </c>
      <c r="F131" s="4"/>
    </row>
    <row r="132" ht="30" customHeight="1" spans="1:6">
      <c r="A132" s="2">
        <v>129</v>
      </c>
      <c r="B132" s="3" t="str">
        <f t="shared" si="3"/>
        <v>04</v>
      </c>
      <c r="C132" s="3" t="s">
        <v>11</v>
      </c>
      <c r="D132" s="2" t="str">
        <f>"胡杨芳"</f>
        <v>胡杨芳</v>
      </c>
      <c r="E132" s="2" t="str">
        <f>"667320240805222149135766"</f>
        <v>667320240805222149135766</v>
      </c>
      <c r="F132" s="4"/>
    </row>
    <row r="133" ht="30" customHeight="1" spans="1:6">
      <c r="A133" s="2">
        <v>130</v>
      </c>
      <c r="B133" s="3" t="str">
        <f t="shared" si="3"/>
        <v>04</v>
      </c>
      <c r="C133" s="3" t="s">
        <v>11</v>
      </c>
      <c r="D133" s="2" t="str">
        <f>"李杰六"</f>
        <v>李杰六</v>
      </c>
      <c r="E133" s="2" t="str">
        <f>"667320240805233810135781"</f>
        <v>667320240805233810135781</v>
      </c>
      <c r="F133" s="4"/>
    </row>
    <row r="134" ht="30" customHeight="1" spans="1:6">
      <c r="A134" s="2">
        <v>131</v>
      </c>
      <c r="B134" s="3" t="str">
        <f t="shared" si="3"/>
        <v>04</v>
      </c>
      <c r="C134" s="3" t="s">
        <v>11</v>
      </c>
      <c r="D134" s="2" t="str">
        <f>"万晶晶"</f>
        <v>万晶晶</v>
      </c>
      <c r="E134" s="2" t="str">
        <f>"667320240806080229135794"</f>
        <v>667320240806080229135794</v>
      </c>
      <c r="F134" s="4"/>
    </row>
    <row r="135" ht="30" customHeight="1" spans="1:6">
      <c r="A135" s="2">
        <v>132</v>
      </c>
      <c r="B135" s="3" t="str">
        <f t="shared" si="3"/>
        <v>04</v>
      </c>
      <c r="C135" s="3" t="s">
        <v>11</v>
      </c>
      <c r="D135" s="2" t="str">
        <f>"周仍菊"</f>
        <v>周仍菊</v>
      </c>
      <c r="E135" s="2" t="str">
        <f>"667320240806190814135850"</f>
        <v>667320240806190814135850</v>
      </c>
      <c r="F135" s="4"/>
    </row>
    <row r="136" ht="30" customHeight="1" spans="1:6">
      <c r="A136" s="2">
        <v>133</v>
      </c>
      <c r="B136" s="3" t="str">
        <f t="shared" si="3"/>
        <v>04</v>
      </c>
      <c r="C136" s="3" t="s">
        <v>11</v>
      </c>
      <c r="D136" s="2" t="str">
        <f>"董丽元"</f>
        <v>董丽元</v>
      </c>
      <c r="E136" s="2" t="str">
        <f>"667320240806205926135860"</f>
        <v>667320240806205926135860</v>
      </c>
      <c r="F136" s="4"/>
    </row>
    <row r="137" ht="30" customHeight="1" spans="1:6">
      <c r="A137" s="2">
        <v>134</v>
      </c>
      <c r="B137" s="3" t="str">
        <f t="shared" si="3"/>
        <v>04</v>
      </c>
      <c r="C137" s="3" t="s">
        <v>11</v>
      </c>
      <c r="D137" s="2" t="str">
        <f>"文洁"</f>
        <v>文洁</v>
      </c>
      <c r="E137" s="2" t="str">
        <f>"667320240806230122135879"</f>
        <v>667320240806230122135879</v>
      </c>
      <c r="F137" s="4"/>
    </row>
    <row r="138" ht="30" customHeight="1" spans="1:6">
      <c r="A138" s="2">
        <v>135</v>
      </c>
      <c r="B138" s="3" t="str">
        <f t="shared" si="3"/>
        <v>04</v>
      </c>
      <c r="C138" s="3" t="s">
        <v>11</v>
      </c>
      <c r="D138" s="2" t="str">
        <f>"李沐曦"</f>
        <v>李沐曦</v>
      </c>
      <c r="E138" s="2" t="str">
        <f>"667320240806231535135883"</f>
        <v>667320240806231535135883</v>
      </c>
      <c r="F138" s="4"/>
    </row>
    <row r="139" ht="30" customHeight="1" spans="1:6">
      <c r="A139" s="2">
        <v>136</v>
      </c>
      <c r="B139" s="3" t="str">
        <f t="shared" si="3"/>
        <v>04</v>
      </c>
      <c r="C139" s="3" t="s">
        <v>11</v>
      </c>
      <c r="D139" s="2" t="str">
        <f>"王位山"</f>
        <v>王位山</v>
      </c>
      <c r="E139" s="2" t="str">
        <f>"667320240807093411135907"</f>
        <v>667320240807093411135907</v>
      </c>
      <c r="F139" s="4"/>
    </row>
    <row r="140" ht="30" customHeight="1" spans="1:6">
      <c r="A140" s="2">
        <v>137</v>
      </c>
      <c r="B140" s="3" t="str">
        <f t="shared" si="3"/>
        <v>04</v>
      </c>
      <c r="C140" s="3" t="s">
        <v>11</v>
      </c>
      <c r="D140" s="2" t="str">
        <f>"郭蔚"</f>
        <v>郭蔚</v>
      </c>
      <c r="E140" s="2" t="str">
        <f>"667320240807233640136027"</f>
        <v>667320240807233640136027</v>
      </c>
      <c r="F140" s="4"/>
    </row>
    <row r="141" ht="30" customHeight="1" spans="1:6">
      <c r="A141" s="2">
        <v>138</v>
      </c>
      <c r="B141" s="3" t="str">
        <f t="shared" si="3"/>
        <v>04</v>
      </c>
      <c r="C141" s="3" t="s">
        <v>11</v>
      </c>
      <c r="D141" s="2" t="str">
        <f>"邢益玉"</f>
        <v>邢益玉</v>
      </c>
      <c r="E141" s="2" t="str">
        <f>"667320240808023427136046"</f>
        <v>667320240808023427136046</v>
      </c>
      <c r="F141" s="4"/>
    </row>
    <row r="142" ht="30" customHeight="1" spans="1:6">
      <c r="A142" s="2">
        <v>139</v>
      </c>
      <c r="B142" s="3" t="str">
        <f t="shared" si="3"/>
        <v>04</v>
      </c>
      <c r="C142" s="3" t="s">
        <v>11</v>
      </c>
      <c r="D142" s="2" t="str">
        <f>"陈吉"</f>
        <v>陈吉</v>
      </c>
      <c r="E142" s="2" t="str">
        <f>"667320240808082131136057"</f>
        <v>667320240808082131136057</v>
      </c>
      <c r="F142" s="4"/>
    </row>
    <row r="143" ht="30" customHeight="1" spans="1:6">
      <c r="A143" s="2">
        <v>140</v>
      </c>
      <c r="B143" s="3" t="str">
        <f t="shared" ref="B143:B206" si="4">"05"</f>
        <v>05</v>
      </c>
      <c r="C143" s="3" t="s">
        <v>12</v>
      </c>
      <c r="D143" s="2" t="str">
        <f>"陈志燕"</f>
        <v>陈志燕</v>
      </c>
      <c r="E143" s="2" t="str">
        <f>"667320240801090204135043"</f>
        <v>667320240801090204135043</v>
      </c>
      <c r="F143" s="4"/>
    </row>
    <row r="144" ht="30" customHeight="1" spans="1:6">
      <c r="A144" s="2">
        <v>141</v>
      </c>
      <c r="B144" s="3" t="str">
        <f t="shared" si="4"/>
        <v>05</v>
      </c>
      <c r="C144" s="3" t="s">
        <v>12</v>
      </c>
      <c r="D144" s="2" t="str">
        <f>"符梅玲"</f>
        <v>符梅玲</v>
      </c>
      <c r="E144" s="2" t="str">
        <f>"667320240801090343135046"</f>
        <v>667320240801090343135046</v>
      </c>
      <c r="F144" s="4"/>
    </row>
    <row r="145" ht="30" customHeight="1" spans="1:6">
      <c r="A145" s="2">
        <v>142</v>
      </c>
      <c r="B145" s="3" t="str">
        <f t="shared" si="4"/>
        <v>05</v>
      </c>
      <c r="C145" s="3" t="s">
        <v>12</v>
      </c>
      <c r="D145" s="2" t="str">
        <f>"李彩姣"</f>
        <v>李彩姣</v>
      </c>
      <c r="E145" s="2" t="str">
        <f>"667320240801090407135047"</f>
        <v>667320240801090407135047</v>
      </c>
      <c r="F145" s="4"/>
    </row>
    <row r="146" ht="30" customHeight="1" spans="1:6">
      <c r="A146" s="2">
        <v>143</v>
      </c>
      <c r="B146" s="3" t="str">
        <f t="shared" si="4"/>
        <v>05</v>
      </c>
      <c r="C146" s="3" t="s">
        <v>12</v>
      </c>
      <c r="D146" s="2" t="str">
        <f>"羊翠香"</f>
        <v>羊翠香</v>
      </c>
      <c r="E146" s="2" t="str">
        <f>"667320240801090742135054"</f>
        <v>667320240801090742135054</v>
      </c>
      <c r="F146" s="4"/>
    </row>
    <row r="147" ht="30" customHeight="1" spans="1:6">
      <c r="A147" s="2">
        <v>144</v>
      </c>
      <c r="B147" s="3" t="str">
        <f t="shared" si="4"/>
        <v>05</v>
      </c>
      <c r="C147" s="3" t="s">
        <v>12</v>
      </c>
      <c r="D147" s="2" t="str">
        <f>"邓文凤"</f>
        <v>邓文凤</v>
      </c>
      <c r="E147" s="2" t="str">
        <f>"667320240801090757135055"</f>
        <v>667320240801090757135055</v>
      </c>
      <c r="F147" s="4"/>
    </row>
    <row r="148" ht="30" customHeight="1" spans="1:6">
      <c r="A148" s="2">
        <v>145</v>
      </c>
      <c r="B148" s="3" t="str">
        <f t="shared" si="4"/>
        <v>05</v>
      </c>
      <c r="C148" s="3" t="s">
        <v>12</v>
      </c>
      <c r="D148" s="2" t="str">
        <f>"张元威"</f>
        <v>张元威</v>
      </c>
      <c r="E148" s="2" t="str">
        <f>"667320240801090953135058"</f>
        <v>667320240801090953135058</v>
      </c>
      <c r="F148" s="4"/>
    </row>
    <row r="149" ht="30" customHeight="1" spans="1:6">
      <c r="A149" s="2">
        <v>146</v>
      </c>
      <c r="B149" s="3" t="str">
        <f t="shared" si="4"/>
        <v>05</v>
      </c>
      <c r="C149" s="3" t="s">
        <v>12</v>
      </c>
      <c r="D149" s="2" t="str">
        <f>"陈金带"</f>
        <v>陈金带</v>
      </c>
      <c r="E149" s="2" t="str">
        <f>"667320240801091744135062"</f>
        <v>667320240801091744135062</v>
      </c>
      <c r="F149" s="4"/>
    </row>
    <row r="150" ht="30" customHeight="1" spans="1:6">
      <c r="A150" s="2">
        <v>147</v>
      </c>
      <c r="B150" s="3" t="str">
        <f t="shared" si="4"/>
        <v>05</v>
      </c>
      <c r="C150" s="3" t="s">
        <v>12</v>
      </c>
      <c r="D150" s="2" t="str">
        <f>"王松颖"</f>
        <v>王松颖</v>
      </c>
      <c r="E150" s="2" t="str">
        <f>"667320240801092154135065"</f>
        <v>667320240801092154135065</v>
      </c>
      <c r="F150" s="4"/>
    </row>
    <row r="151" ht="30" customHeight="1" spans="1:6">
      <c r="A151" s="2">
        <v>148</v>
      </c>
      <c r="B151" s="3" t="str">
        <f t="shared" si="4"/>
        <v>05</v>
      </c>
      <c r="C151" s="3" t="s">
        <v>12</v>
      </c>
      <c r="D151" s="2" t="str">
        <f>"赵成娥"</f>
        <v>赵成娥</v>
      </c>
      <c r="E151" s="2" t="str">
        <f>"667320240801092405135066"</f>
        <v>667320240801092405135066</v>
      </c>
      <c r="F151" s="4"/>
    </row>
    <row r="152" ht="30" customHeight="1" spans="1:6">
      <c r="A152" s="2">
        <v>149</v>
      </c>
      <c r="B152" s="3" t="str">
        <f t="shared" si="4"/>
        <v>05</v>
      </c>
      <c r="C152" s="3" t="s">
        <v>12</v>
      </c>
      <c r="D152" s="2" t="str">
        <f>"吴春柳"</f>
        <v>吴春柳</v>
      </c>
      <c r="E152" s="2" t="str">
        <f>"667320240801093203135070"</f>
        <v>667320240801093203135070</v>
      </c>
      <c r="F152" s="4"/>
    </row>
    <row r="153" ht="30" customHeight="1" spans="1:6">
      <c r="A153" s="2">
        <v>150</v>
      </c>
      <c r="B153" s="3" t="str">
        <f t="shared" si="4"/>
        <v>05</v>
      </c>
      <c r="C153" s="3" t="s">
        <v>12</v>
      </c>
      <c r="D153" s="2" t="str">
        <f>"钟新丽"</f>
        <v>钟新丽</v>
      </c>
      <c r="E153" s="2" t="str">
        <f>"667320240801093224135071"</f>
        <v>667320240801093224135071</v>
      </c>
      <c r="F153" s="4"/>
    </row>
    <row r="154" ht="30" customHeight="1" spans="1:6">
      <c r="A154" s="2">
        <v>151</v>
      </c>
      <c r="B154" s="3" t="str">
        <f t="shared" si="4"/>
        <v>05</v>
      </c>
      <c r="C154" s="3" t="s">
        <v>12</v>
      </c>
      <c r="D154" s="2" t="str">
        <f>"钟小灿"</f>
        <v>钟小灿</v>
      </c>
      <c r="E154" s="2" t="str">
        <f>"667320240801094641135078"</f>
        <v>667320240801094641135078</v>
      </c>
      <c r="F154" s="4"/>
    </row>
    <row r="155" ht="30" customHeight="1" spans="1:6">
      <c r="A155" s="2">
        <v>152</v>
      </c>
      <c r="B155" s="3" t="str">
        <f t="shared" si="4"/>
        <v>05</v>
      </c>
      <c r="C155" s="3" t="s">
        <v>12</v>
      </c>
      <c r="D155" s="2" t="str">
        <f>"文开婷"</f>
        <v>文开婷</v>
      </c>
      <c r="E155" s="2" t="str">
        <f>"667320240801095047135080"</f>
        <v>667320240801095047135080</v>
      </c>
      <c r="F155" s="4"/>
    </row>
    <row r="156" ht="30" customHeight="1" spans="1:6">
      <c r="A156" s="2">
        <v>153</v>
      </c>
      <c r="B156" s="3" t="str">
        <f t="shared" si="4"/>
        <v>05</v>
      </c>
      <c r="C156" s="3" t="s">
        <v>12</v>
      </c>
      <c r="D156" s="2" t="str">
        <f>"羊莲丽"</f>
        <v>羊莲丽</v>
      </c>
      <c r="E156" s="2" t="str">
        <f>"667320240801095356135081"</f>
        <v>667320240801095356135081</v>
      </c>
      <c r="F156" s="4"/>
    </row>
    <row r="157" ht="30" customHeight="1" spans="1:6">
      <c r="A157" s="2">
        <v>154</v>
      </c>
      <c r="B157" s="3" t="str">
        <f t="shared" si="4"/>
        <v>05</v>
      </c>
      <c r="C157" s="3" t="s">
        <v>12</v>
      </c>
      <c r="D157" s="2" t="str">
        <f>"蒲宏娜"</f>
        <v>蒲宏娜</v>
      </c>
      <c r="E157" s="2" t="str">
        <f>"667320240801095846135084"</f>
        <v>667320240801095846135084</v>
      </c>
      <c r="F157" s="4"/>
    </row>
    <row r="158" ht="30" customHeight="1" spans="1:6">
      <c r="A158" s="2">
        <v>155</v>
      </c>
      <c r="B158" s="3" t="str">
        <f t="shared" si="4"/>
        <v>05</v>
      </c>
      <c r="C158" s="3" t="s">
        <v>12</v>
      </c>
      <c r="D158" s="2" t="str">
        <f>"郑奇娜"</f>
        <v>郑奇娜</v>
      </c>
      <c r="E158" s="2" t="str">
        <f>"667320240801101204135087"</f>
        <v>667320240801101204135087</v>
      </c>
      <c r="F158" s="4"/>
    </row>
    <row r="159" ht="30" customHeight="1" spans="1:6">
      <c r="A159" s="2">
        <v>156</v>
      </c>
      <c r="B159" s="3" t="str">
        <f t="shared" si="4"/>
        <v>05</v>
      </c>
      <c r="C159" s="3" t="s">
        <v>12</v>
      </c>
      <c r="D159" s="2" t="str">
        <f>"罗敏仪"</f>
        <v>罗敏仪</v>
      </c>
      <c r="E159" s="2" t="str">
        <f>"667320240801101627135088"</f>
        <v>667320240801101627135088</v>
      </c>
      <c r="F159" s="4"/>
    </row>
    <row r="160" ht="30" customHeight="1" spans="1:6">
      <c r="A160" s="2">
        <v>157</v>
      </c>
      <c r="B160" s="3" t="str">
        <f t="shared" si="4"/>
        <v>05</v>
      </c>
      <c r="C160" s="3" t="s">
        <v>12</v>
      </c>
      <c r="D160" s="2" t="str">
        <f>"吴为美"</f>
        <v>吴为美</v>
      </c>
      <c r="E160" s="2" t="str">
        <f>"667320240801104524135100"</f>
        <v>667320240801104524135100</v>
      </c>
      <c r="F160" s="4"/>
    </row>
    <row r="161" ht="30" customHeight="1" spans="1:6">
      <c r="A161" s="2">
        <v>158</v>
      </c>
      <c r="B161" s="3" t="str">
        <f t="shared" si="4"/>
        <v>05</v>
      </c>
      <c r="C161" s="3" t="s">
        <v>12</v>
      </c>
      <c r="D161" s="2" t="str">
        <f>"吴强芳"</f>
        <v>吴强芳</v>
      </c>
      <c r="E161" s="2" t="str">
        <f>"667320240801105130135108"</f>
        <v>667320240801105130135108</v>
      </c>
      <c r="F161" s="4"/>
    </row>
    <row r="162" ht="30" customHeight="1" spans="1:6">
      <c r="A162" s="2">
        <v>159</v>
      </c>
      <c r="B162" s="3" t="str">
        <f t="shared" si="4"/>
        <v>05</v>
      </c>
      <c r="C162" s="3" t="s">
        <v>12</v>
      </c>
      <c r="D162" s="2" t="str">
        <f>"石美燕"</f>
        <v>石美燕</v>
      </c>
      <c r="E162" s="2" t="str">
        <f>"667320240801105147135109"</f>
        <v>667320240801105147135109</v>
      </c>
      <c r="F162" s="4"/>
    </row>
    <row r="163" ht="30" customHeight="1" spans="1:6">
      <c r="A163" s="2">
        <v>160</v>
      </c>
      <c r="B163" s="3" t="str">
        <f t="shared" si="4"/>
        <v>05</v>
      </c>
      <c r="C163" s="3" t="s">
        <v>12</v>
      </c>
      <c r="D163" s="2" t="str">
        <f>"苏益妹"</f>
        <v>苏益妹</v>
      </c>
      <c r="E163" s="2" t="str">
        <f>"667320240801105756135112"</f>
        <v>667320240801105756135112</v>
      </c>
      <c r="F163" s="4"/>
    </row>
    <row r="164" ht="30" customHeight="1" spans="1:6">
      <c r="A164" s="2">
        <v>161</v>
      </c>
      <c r="B164" s="3" t="str">
        <f t="shared" si="4"/>
        <v>05</v>
      </c>
      <c r="C164" s="3" t="s">
        <v>12</v>
      </c>
      <c r="D164" s="2" t="str">
        <f>"梁小兰"</f>
        <v>梁小兰</v>
      </c>
      <c r="E164" s="2" t="str">
        <f>"667320240801110435135115"</f>
        <v>667320240801110435135115</v>
      </c>
      <c r="F164" s="4"/>
    </row>
    <row r="165" ht="30" customHeight="1" spans="1:6">
      <c r="A165" s="2">
        <v>162</v>
      </c>
      <c r="B165" s="3" t="str">
        <f t="shared" si="4"/>
        <v>05</v>
      </c>
      <c r="C165" s="3" t="s">
        <v>12</v>
      </c>
      <c r="D165" s="2" t="str">
        <f>"陈诗霞"</f>
        <v>陈诗霞</v>
      </c>
      <c r="E165" s="2" t="str">
        <f>"667320240801111019135117"</f>
        <v>667320240801111019135117</v>
      </c>
      <c r="F165" s="4"/>
    </row>
    <row r="166" ht="30" customHeight="1" spans="1:6">
      <c r="A166" s="2">
        <v>163</v>
      </c>
      <c r="B166" s="3" t="str">
        <f t="shared" si="4"/>
        <v>05</v>
      </c>
      <c r="C166" s="3" t="s">
        <v>12</v>
      </c>
      <c r="D166" s="2" t="str">
        <f>"曾带坤"</f>
        <v>曾带坤</v>
      </c>
      <c r="E166" s="2" t="str">
        <f>"667320240801111028135119"</f>
        <v>667320240801111028135119</v>
      </c>
      <c r="F166" s="4"/>
    </row>
    <row r="167" ht="30" customHeight="1" spans="1:6">
      <c r="A167" s="2">
        <v>164</v>
      </c>
      <c r="B167" s="3" t="str">
        <f t="shared" si="4"/>
        <v>05</v>
      </c>
      <c r="C167" s="3" t="s">
        <v>12</v>
      </c>
      <c r="D167" s="2" t="str">
        <f>"王井梅"</f>
        <v>王井梅</v>
      </c>
      <c r="E167" s="2" t="str">
        <f>"667320240801111656135121"</f>
        <v>667320240801111656135121</v>
      </c>
      <c r="F167" s="4"/>
    </row>
    <row r="168" ht="30" customHeight="1" spans="1:6">
      <c r="A168" s="2">
        <v>165</v>
      </c>
      <c r="B168" s="3" t="str">
        <f t="shared" si="4"/>
        <v>05</v>
      </c>
      <c r="C168" s="3" t="s">
        <v>12</v>
      </c>
      <c r="D168" s="2" t="str">
        <f>"梁芳香"</f>
        <v>梁芳香</v>
      </c>
      <c r="E168" s="2" t="str">
        <f>"667320240801112513135125"</f>
        <v>667320240801112513135125</v>
      </c>
      <c r="F168" s="4"/>
    </row>
    <row r="169" ht="30" customHeight="1" spans="1:6">
      <c r="A169" s="2">
        <v>166</v>
      </c>
      <c r="B169" s="3" t="str">
        <f t="shared" si="4"/>
        <v>05</v>
      </c>
      <c r="C169" s="3" t="s">
        <v>12</v>
      </c>
      <c r="D169" s="2" t="str">
        <f>"何小玉"</f>
        <v>何小玉</v>
      </c>
      <c r="E169" s="2" t="str">
        <f>"667320240801114105135129"</f>
        <v>667320240801114105135129</v>
      </c>
      <c r="F169" s="4"/>
    </row>
    <row r="170" ht="30" customHeight="1" spans="1:6">
      <c r="A170" s="2">
        <v>167</v>
      </c>
      <c r="B170" s="3" t="str">
        <f t="shared" si="4"/>
        <v>05</v>
      </c>
      <c r="C170" s="3" t="s">
        <v>12</v>
      </c>
      <c r="D170" s="2" t="str">
        <f>"李树连"</f>
        <v>李树连</v>
      </c>
      <c r="E170" s="2" t="str">
        <f>"667320240801114907135131"</f>
        <v>667320240801114907135131</v>
      </c>
      <c r="F170" s="4"/>
    </row>
    <row r="171" ht="30" customHeight="1" spans="1:6">
      <c r="A171" s="2">
        <v>168</v>
      </c>
      <c r="B171" s="3" t="str">
        <f t="shared" si="4"/>
        <v>05</v>
      </c>
      <c r="C171" s="3" t="s">
        <v>12</v>
      </c>
      <c r="D171" s="2" t="str">
        <f>"梁秋金"</f>
        <v>梁秋金</v>
      </c>
      <c r="E171" s="2" t="str">
        <f>"667320240801115516135133"</f>
        <v>667320240801115516135133</v>
      </c>
      <c r="F171" s="4"/>
    </row>
    <row r="172" ht="30" customHeight="1" spans="1:6">
      <c r="A172" s="2">
        <v>169</v>
      </c>
      <c r="B172" s="3" t="str">
        <f t="shared" si="4"/>
        <v>05</v>
      </c>
      <c r="C172" s="3" t="s">
        <v>12</v>
      </c>
      <c r="D172" s="2" t="str">
        <f>"蔡水甜"</f>
        <v>蔡水甜</v>
      </c>
      <c r="E172" s="2" t="str">
        <f>"667320240801123716135142"</f>
        <v>667320240801123716135142</v>
      </c>
      <c r="F172" s="4"/>
    </row>
    <row r="173" ht="30" customHeight="1" spans="1:6">
      <c r="A173" s="2">
        <v>170</v>
      </c>
      <c r="B173" s="3" t="str">
        <f t="shared" si="4"/>
        <v>05</v>
      </c>
      <c r="C173" s="3" t="s">
        <v>12</v>
      </c>
      <c r="D173" s="2" t="str">
        <f>"梁姑梅"</f>
        <v>梁姑梅</v>
      </c>
      <c r="E173" s="2" t="str">
        <f>"667320240801125214135147"</f>
        <v>667320240801125214135147</v>
      </c>
      <c r="F173" s="4"/>
    </row>
    <row r="174" ht="30" customHeight="1" spans="1:6">
      <c r="A174" s="2">
        <v>171</v>
      </c>
      <c r="B174" s="3" t="str">
        <f t="shared" si="4"/>
        <v>05</v>
      </c>
      <c r="C174" s="3" t="s">
        <v>12</v>
      </c>
      <c r="D174" s="2" t="str">
        <f>"符美风"</f>
        <v>符美风</v>
      </c>
      <c r="E174" s="2" t="str">
        <f>"667320240801130238135150"</f>
        <v>667320240801130238135150</v>
      </c>
      <c r="F174" s="4"/>
    </row>
    <row r="175" ht="30" customHeight="1" spans="1:6">
      <c r="A175" s="2">
        <v>172</v>
      </c>
      <c r="B175" s="3" t="str">
        <f t="shared" si="4"/>
        <v>05</v>
      </c>
      <c r="C175" s="3" t="s">
        <v>12</v>
      </c>
      <c r="D175" s="2" t="str">
        <f>"王生媛"</f>
        <v>王生媛</v>
      </c>
      <c r="E175" s="2" t="str">
        <f>"667320240801131803135153"</f>
        <v>667320240801131803135153</v>
      </c>
      <c r="F175" s="4"/>
    </row>
    <row r="176" ht="30" customHeight="1" spans="1:6">
      <c r="A176" s="2">
        <v>173</v>
      </c>
      <c r="B176" s="3" t="str">
        <f t="shared" si="4"/>
        <v>05</v>
      </c>
      <c r="C176" s="3" t="s">
        <v>12</v>
      </c>
      <c r="D176" s="2" t="str">
        <f>"许忠原"</f>
        <v>许忠原</v>
      </c>
      <c r="E176" s="2" t="str">
        <f>"667320240801131843135154"</f>
        <v>667320240801131843135154</v>
      </c>
      <c r="F176" s="4"/>
    </row>
    <row r="177" ht="30" customHeight="1" spans="1:6">
      <c r="A177" s="2">
        <v>174</v>
      </c>
      <c r="B177" s="3" t="str">
        <f t="shared" si="4"/>
        <v>05</v>
      </c>
      <c r="C177" s="3" t="s">
        <v>12</v>
      </c>
      <c r="D177" s="2" t="str">
        <f>"陈帼玻"</f>
        <v>陈帼玻</v>
      </c>
      <c r="E177" s="2" t="str">
        <f>"667320240801133505135159"</f>
        <v>667320240801133505135159</v>
      </c>
      <c r="F177" s="4"/>
    </row>
    <row r="178" ht="30" customHeight="1" spans="1:6">
      <c r="A178" s="2">
        <v>175</v>
      </c>
      <c r="B178" s="3" t="str">
        <f t="shared" si="4"/>
        <v>05</v>
      </c>
      <c r="C178" s="3" t="s">
        <v>12</v>
      </c>
      <c r="D178" s="2" t="str">
        <f>"陈圆圆"</f>
        <v>陈圆圆</v>
      </c>
      <c r="E178" s="2" t="str">
        <f>"667320240801135104135163"</f>
        <v>667320240801135104135163</v>
      </c>
      <c r="F178" s="4"/>
    </row>
    <row r="179" ht="30" customHeight="1" spans="1:6">
      <c r="A179" s="2">
        <v>176</v>
      </c>
      <c r="B179" s="3" t="str">
        <f t="shared" si="4"/>
        <v>05</v>
      </c>
      <c r="C179" s="3" t="s">
        <v>12</v>
      </c>
      <c r="D179" s="2" t="str">
        <f>"陈俏柳"</f>
        <v>陈俏柳</v>
      </c>
      <c r="E179" s="2" t="str">
        <f>"667320240801141815135165"</f>
        <v>667320240801141815135165</v>
      </c>
      <c r="F179" s="4"/>
    </row>
    <row r="180" ht="30" customHeight="1" spans="1:6">
      <c r="A180" s="2">
        <v>177</v>
      </c>
      <c r="B180" s="3" t="str">
        <f t="shared" si="4"/>
        <v>05</v>
      </c>
      <c r="C180" s="3" t="s">
        <v>12</v>
      </c>
      <c r="D180" s="2" t="str">
        <f>"许继佳"</f>
        <v>许继佳</v>
      </c>
      <c r="E180" s="2" t="str">
        <f>"667320240801143120135167"</f>
        <v>667320240801143120135167</v>
      </c>
      <c r="F180" s="4"/>
    </row>
    <row r="181" ht="30" customHeight="1" spans="1:6">
      <c r="A181" s="2">
        <v>178</v>
      </c>
      <c r="B181" s="3" t="str">
        <f t="shared" si="4"/>
        <v>05</v>
      </c>
      <c r="C181" s="3" t="s">
        <v>12</v>
      </c>
      <c r="D181" s="2" t="str">
        <f>"卜会玲"</f>
        <v>卜会玲</v>
      </c>
      <c r="E181" s="2" t="str">
        <f>"667320240801143737135171"</f>
        <v>667320240801143737135171</v>
      </c>
      <c r="F181" s="4"/>
    </row>
    <row r="182" ht="30" customHeight="1" spans="1:6">
      <c r="A182" s="2">
        <v>179</v>
      </c>
      <c r="B182" s="3" t="str">
        <f t="shared" si="4"/>
        <v>05</v>
      </c>
      <c r="C182" s="3" t="s">
        <v>12</v>
      </c>
      <c r="D182" s="2" t="str">
        <f>"王玉珍"</f>
        <v>王玉珍</v>
      </c>
      <c r="E182" s="2" t="str">
        <f>"667320240801144208135172"</f>
        <v>667320240801144208135172</v>
      </c>
      <c r="F182" s="4"/>
    </row>
    <row r="183" ht="30" customHeight="1" spans="1:6">
      <c r="A183" s="2">
        <v>180</v>
      </c>
      <c r="B183" s="3" t="str">
        <f t="shared" si="4"/>
        <v>05</v>
      </c>
      <c r="C183" s="3" t="s">
        <v>12</v>
      </c>
      <c r="D183" s="2" t="str">
        <f>"游刚"</f>
        <v>游刚</v>
      </c>
      <c r="E183" s="2" t="str">
        <f>"667320240801150459135179"</f>
        <v>667320240801150459135179</v>
      </c>
      <c r="F183" s="4"/>
    </row>
    <row r="184" ht="30" customHeight="1" spans="1:6">
      <c r="A184" s="2">
        <v>181</v>
      </c>
      <c r="B184" s="3" t="str">
        <f t="shared" si="4"/>
        <v>05</v>
      </c>
      <c r="C184" s="3" t="s">
        <v>12</v>
      </c>
      <c r="D184" s="2" t="str">
        <f>"潘莹"</f>
        <v>潘莹</v>
      </c>
      <c r="E184" s="2" t="str">
        <f>"667320240801150924135181"</f>
        <v>667320240801150924135181</v>
      </c>
      <c r="F184" s="4"/>
    </row>
    <row r="185" ht="30" customHeight="1" spans="1:6">
      <c r="A185" s="2">
        <v>182</v>
      </c>
      <c r="B185" s="3" t="str">
        <f t="shared" si="4"/>
        <v>05</v>
      </c>
      <c r="C185" s="3" t="s">
        <v>12</v>
      </c>
      <c r="D185" s="2" t="str">
        <f>"陈尾香"</f>
        <v>陈尾香</v>
      </c>
      <c r="E185" s="2" t="str">
        <f>"667320240801151157135182"</f>
        <v>667320240801151157135182</v>
      </c>
      <c r="F185" s="4"/>
    </row>
    <row r="186" ht="30" customHeight="1" spans="1:6">
      <c r="A186" s="2">
        <v>183</v>
      </c>
      <c r="B186" s="3" t="str">
        <f t="shared" si="4"/>
        <v>05</v>
      </c>
      <c r="C186" s="3" t="s">
        <v>12</v>
      </c>
      <c r="D186" s="2" t="str">
        <f>"骆晓庆"</f>
        <v>骆晓庆</v>
      </c>
      <c r="E186" s="2" t="str">
        <f>"667320240801152547135186"</f>
        <v>667320240801152547135186</v>
      </c>
      <c r="F186" s="4"/>
    </row>
    <row r="187" ht="30" customHeight="1" spans="1:6">
      <c r="A187" s="2">
        <v>184</v>
      </c>
      <c r="B187" s="3" t="str">
        <f t="shared" si="4"/>
        <v>05</v>
      </c>
      <c r="C187" s="3" t="s">
        <v>12</v>
      </c>
      <c r="D187" s="2" t="str">
        <f>"陈晓霞"</f>
        <v>陈晓霞</v>
      </c>
      <c r="E187" s="2" t="str">
        <f>"667320240801154905135190"</f>
        <v>667320240801154905135190</v>
      </c>
      <c r="F187" s="4"/>
    </row>
    <row r="188" ht="30" customHeight="1" spans="1:6">
      <c r="A188" s="2">
        <v>185</v>
      </c>
      <c r="B188" s="3" t="str">
        <f t="shared" si="4"/>
        <v>05</v>
      </c>
      <c r="C188" s="3" t="s">
        <v>12</v>
      </c>
      <c r="D188" s="2" t="str">
        <f>"王小磊"</f>
        <v>王小磊</v>
      </c>
      <c r="E188" s="2" t="str">
        <f>"667320240801155440135192"</f>
        <v>667320240801155440135192</v>
      </c>
      <c r="F188" s="4"/>
    </row>
    <row r="189" ht="30" customHeight="1" spans="1:6">
      <c r="A189" s="2">
        <v>186</v>
      </c>
      <c r="B189" s="3" t="str">
        <f t="shared" si="4"/>
        <v>05</v>
      </c>
      <c r="C189" s="3" t="s">
        <v>12</v>
      </c>
      <c r="D189" s="2" t="str">
        <f>"黎柳妹"</f>
        <v>黎柳妹</v>
      </c>
      <c r="E189" s="2" t="str">
        <f>"667320240801155723135194"</f>
        <v>667320240801155723135194</v>
      </c>
      <c r="F189" s="4"/>
    </row>
    <row r="190" ht="30" customHeight="1" spans="1:6">
      <c r="A190" s="2">
        <v>187</v>
      </c>
      <c r="B190" s="3" t="str">
        <f t="shared" si="4"/>
        <v>05</v>
      </c>
      <c r="C190" s="3" t="s">
        <v>12</v>
      </c>
      <c r="D190" s="2" t="str">
        <f>"马瑛谨"</f>
        <v>马瑛谨</v>
      </c>
      <c r="E190" s="2" t="str">
        <f>"667320240801160718135199"</f>
        <v>667320240801160718135199</v>
      </c>
      <c r="F190" s="4"/>
    </row>
    <row r="191" ht="30" customHeight="1" spans="1:6">
      <c r="A191" s="2">
        <v>188</v>
      </c>
      <c r="B191" s="3" t="str">
        <f t="shared" si="4"/>
        <v>05</v>
      </c>
      <c r="C191" s="3" t="s">
        <v>12</v>
      </c>
      <c r="D191" s="2" t="str">
        <f>"林妙麟"</f>
        <v>林妙麟</v>
      </c>
      <c r="E191" s="2" t="str">
        <f>"667320240801161127135200"</f>
        <v>667320240801161127135200</v>
      </c>
      <c r="F191" s="4"/>
    </row>
    <row r="192" ht="30" customHeight="1" spans="1:6">
      <c r="A192" s="2">
        <v>189</v>
      </c>
      <c r="B192" s="3" t="str">
        <f t="shared" si="4"/>
        <v>05</v>
      </c>
      <c r="C192" s="3" t="s">
        <v>12</v>
      </c>
      <c r="D192" s="2" t="str">
        <f>"万位焕"</f>
        <v>万位焕</v>
      </c>
      <c r="E192" s="2" t="str">
        <f>"667320240801161539135202"</f>
        <v>667320240801161539135202</v>
      </c>
      <c r="F192" s="4"/>
    </row>
    <row r="193" ht="30" customHeight="1" spans="1:6">
      <c r="A193" s="2">
        <v>190</v>
      </c>
      <c r="B193" s="3" t="str">
        <f t="shared" si="4"/>
        <v>05</v>
      </c>
      <c r="C193" s="3" t="s">
        <v>12</v>
      </c>
      <c r="D193" s="2" t="str">
        <f>"严芳"</f>
        <v>严芳</v>
      </c>
      <c r="E193" s="2" t="str">
        <f>"667320240801161721135203"</f>
        <v>667320240801161721135203</v>
      </c>
      <c r="F193" s="4"/>
    </row>
    <row r="194" ht="30" customHeight="1" spans="1:6">
      <c r="A194" s="2">
        <v>191</v>
      </c>
      <c r="B194" s="3" t="str">
        <f t="shared" si="4"/>
        <v>05</v>
      </c>
      <c r="C194" s="3" t="s">
        <v>12</v>
      </c>
      <c r="D194" s="2" t="str">
        <f>"麦丽曼"</f>
        <v>麦丽曼</v>
      </c>
      <c r="E194" s="2" t="str">
        <f>"667320240801165555135213"</f>
        <v>667320240801165555135213</v>
      </c>
      <c r="F194" s="4"/>
    </row>
    <row r="195" ht="30" customHeight="1" spans="1:6">
      <c r="A195" s="2">
        <v>192</v>
      </c>
      <c r="B195" s="3" t="str">
        <f t="shared" si="4"/>
        <v>05</v>
      </c>
      <c r="C195" s="3" t="s">
        <v>12</v>
      </c>
      <c r="D195" s="2" t="str">
        <f>"陈海波"</f>
        <v>陈海波</v>
      </c>
      <c r="E195" s="2" t="str">
        <f>"667320240801170256135214"</f>
        <v>667320240801170256135214</v>
      </c>
      <c r="F195" s="4"/>
    </row>
    <row r="196" ht="30" customHeight="1" spans="1:6">
      <c r="A196" s="2">
        <v>193</v>
      </c>
      <c r="B196" s="3" t="str">
        <f t="shared" si="4"/>
        <v>05</v>
      </c>
      <c r="C196" s="3" t="s">
        <v>12</v>
      </c>
      <c r="D196" s="2" t="str">
        <f>"陈二爱"</f>
        <v>陈二爱</v>
      </c>
      <c r="E196" s="2" t="str">
        <f>"667320240801171048135215"</f>
        <v>667320240801171048135215</v>
      </c>
      <c r="F196" s="4"/>
    </row>
    <row r="197" ht="30" customHeight="1" spans="1:6">
      <c r="A197" s="2">
        <v>194</v>
      </c>
      <c r="B197" s="3" t="str">
        <f t="shared" si="4"/>
        <v>05</v>
      </c>
      <c r="C197" s="3" t="s">
        <v>12</v>
      </c>
      <c r="D197" s="2" t="str">
        <f>"潘逸文"</f>
        <v>潘逸文</v>
      </c>
      <c r="E197" s="2" t="str">
        <f>"667320240801171226135216"</f>
        <v>667320240801171226135216</v>
      </c>
      <c r="F197" s="4"/>
    </row>
    <row r="198" ht="30" customHeight="1" spans="1:6">
      <c r="A198" s="2">
        <v>195</v>
      </c>
      <c r="B198" s="3" t="str">
        <f t="shared" si="4"/>
        <v>05</v>
      </c>
      <c r="C198" s="3" t="s">
        <v>12</v>
      </c>
      <c r="D198" s="2" t="str">
        <f>"符小妹"</f>
        <v>符小妹</v>
      </c>
      <c r="E198" s="2" t="str">
        <f>"667320240801171643135217"</f>
        <v>667320240801171643135217</v>
      </c>
      <c r="F198" s="4"/>
    </row>
    <row r="199" ht="30" customHeight="1" spans="1:6">
      <c r="A199" s="2">
        <v>196</v>
      </c>
      <c r="B199" s="3" t="str">
        <f t="shared" si="4"/>
        <v>05</v>
      </c>
      <c r="C199" s="3" t="s">
        <v>12</v>
      </c>
      <c r="D199" s="2" t="str">
        <f>"洪凤"</f>
        <v>洪凤</v>
      </c>
      <c r="E199" s="2" t="str">
        <f>"667320240801174311135222"</f>
        <v>667320240801174311135222</v>
      </c>
      <c r="F199" s="4"/>
    </row>
    <row r="200" ht="30" customHeight="1" spans="1:6">
      <c r="A200" s="2">
        <v>197</v>
      </c>
      <c r="B200" s="3" t="str">
        <f t="shared" si="4"/>
        <v>05</v>
      </c>
      <c r="C200" s="3" t="s">
        <v>12</v>
      </c>
      <c r="D200" s="2" t="str">
        <f>"卢家娜"</f>
        <v>卢家娜</v>
      </c>
      <c r="E200" s="2" t="str">
        <f>"667320240801174424135223"</f>
        <v>667320240801174424135223</v>
      </c>
      <c r="F200" s="4"/>
    </row>
    <row r="201" ht="30" customHeight="1" spans="1:6">
      <c r="A201" s="2">
        <v>198</v>
      </c>
      <c r="B201" s="3" t="str">
        <f t="shared" si="4"/>
        <v>05</v>
      </c>
      <c r="C201" s="3" t="s">
        <v>12</v>
      </c>
      <c r="D201" s="2" t="str">
        <f>"钟浩予"</f>
        <v>钟浩予</v>
      </c>
      <c r="E201" s="2" t="str">
        <f>"667320240801175209135225"</f>
        <v>667320240801175209135225</v>
      </c>
      <c r="F201" s="4"/>
    </row>
    <row r="202" ht="30" customHeight="1" spans="1:6">
      <c r="A202" s="2">
        <v>199</v>
      </c>
      <c r="B202" s="3" t="str">
        <f t="shared" si="4"/>
        <v>05</v>
      </c>
      <c r="C202" s="3" t="s">
        <v>12</v>
      </c>
      <c r="D202" s="2" t="str">
        <f>"邓梅丽"</f>
        <v>邓梅丽</v>
      </c>
      <c r="E202" s="2" t="str">
        <f>"667320240801175420135227"</f>
        <v>667320240801175420135227</v>
      </c>
      <c r="F202" s="4"/>
    </row>
    <row r="203" ht="30" customHeight="1" spans="1:6">
      <c r="A203" s="2">
        <v>200</v>
      </c>
      <c r="B203" s="3" t="str">
        <f t="shared" si="4"/>
        <v>05</v>
      </c>
      <c r="C203" s="3" t="s">
        <v>12</v>
      </c>
      <c r="D203" s="2" t="str">
        <f>"陈小丽"</f>
        <v>陈小丽</v>
      </c>
      <c r="E203" s="2" t="str">
        <f>"667320240801181159135230"</f>
        <v>667320240801181159135230</v>
      </c>
      <c r="F203" s="4"/>
    </row>
    <row r="204" ht="30" customHeight="1" spans="1:6">
      <c r="A204" s="2">
        <v>201</v>
      </c>
      <c r="B204" s="3" t="str">
        <f t="shared" si="4"/>
        <v>05</v>
      </c>
      <c r="C204" s="3" t="s">
        <v>12</v>
      </c>
      <c r="D204" s="2" t="str">
        <f>"赵菊女"</f>
        <v>赵菊女</v>
      </c>
      <c r="E204" s="2" t="str">
        <f>"667320240801182134135232"</f>
        <v>667320240801182134135232</v>
      </c>
      <c r="F204" s="4"/>
    </row>
    <row r="205" ht="30" customHeight="1" spans="1:6">
      <c r="A205" s="2">
        <v>202</v>
      </c>
      <c r="B205" s="3" t="str">
        <f t="shared" si="4"/>
        <v>05</v>
      </c>
      <c r="C205" s="3" t="s">
        <v>12</v>
      </c>
      <c r="D205" s="2" t="str">
        <f>"陈丽茜"</f>
        <v>陈丽茜</v>
      </c>
      <c r="E205" s="2" t="str">
        <f>"667320240801182744135234"</f>
        <v>667320240801182744135234</v>
      </c>
      <c r="F205" s="4"/>
    </row>
    <row r="206" ht="30" customHeight="1" spans="1:6">
      <c r="A206" s="2">
        <v>203</v>
      </c>
      <c r="B206" s="3" t="str">
        <f t="shared" si="4"/>
        <v>05</v>
      </c>
      <c r="C206" s="3" t="s">
        <v>12</v>
      </c>
      <c r="D206" s="2" t="str">
        <f>"苏开妹"</f>
        <v>苏开妹</v>
      </c>
      <c r="E206" s="2" t="str">
        <f>"667320240801182836135235"</f>
        <v>667320240801182836135235</v>
      </c>
      <c r="F206" s="4"/>
    </row>
    <row r="207" ht="30" customHeight="1" spans="1:6">
      <c r="A207" s="2">
        <v>204</v>
      </c>
      <c r="B207" s="3" t="str">
        <f t="shared" ref="B207:B270" si="5">"05"</f>
        <v>05</v>
      </c>
      <c r="C207" s="3" t="s">
        <v>12</v>
      </c>
      <c r="D207" s="2" t="str">
        <f>"王薇"</f>
        <v>王薇</v>
      </c>
      <c r="E207" s="2" t="str">
        <f>"667320240801183521135236"</f>
        <v>667320240801183521135236</v>
      </c>
      <c r="F207" s="4"/>
    </row>
    <row r="208" ht="30" customHeight="1" spans="1:6">
      <c r="A208" s="2">
        <v>205</v>
      </c>
      <c r="B208" s="3" t="str">
        <f t="shared" si="5"/>
        <v>05</v>
      </c>
      <c r="C208" s="3" t="s">
        <v>12</v>
      </c>
      <c r="D208" s="2" t="str">
        <f>"符寿彩"</f>
        <v>符寿彩</v>
      </c>
      <c r="E208" s="2" t="str">
        <f>"667320240801184622135239"</f>
        <v>667320240801184622135239</v>
      </c>
      <c r="F208" s="4"/>
    </row>
    <row r="209" ht="30" customHeight="1" spans="1:6">
      <c r="A209" s="2">
        <v>206</v>
      </c>
      <c r="B209" s="3" t="str">
        <f t="shared" si="5"/>
        <v>05</v>
      </c>
      <c r="C209" s="3" t="s">
        <v>12</v>
      </c>
      <c r="D209" s="2" t="str">
        <f>"杨舒喻"</f>
        <v>杨舒喻</v>
      </c>
      <c r="E209" s="2" t="str">
        <f>"667320240801185655135243"</f>
        <v>667320240801185655135243</v>
      </c>
      <c r="F209" s="4"/>
    </row>
    <row r="210" ht="30" customHeight="1" spans="1:6">
      <c r="A210" s="2">
        <v>207</v>
      </c>
      <c r="B210" s="3" t="str">
        <f t="shared" si="5"/>
        <v>05</v>
      </c>
      <c r="C210" s="3" t="s">
        <v>12</v>
      </c>
      <c r="D210" s="2" t="str">
        <f>"苏娟"</f>
        <v>苏娟</v>
      </c>
      <c r="E210" s="2" t="str">
        <f>"667320240801191024135249"</f>
        <v>667320240801191024135249</v>
      </c>
      <c r="F210" s="4"/>
    </row>
    <row r="211" ht="30" customHeight="1" spans="1:6">
      <c r="A211" s="2">
        <v>208</v>
      </c>
      <c r="B211" s="3" t="str">
        <f t="shared" si="5"/>
        <v>05</v>
      </c>
      <c r="C211" s="3" t="s">
        <v>12</v>
      </c>
      <c r="D211" s="2" t="str">
        <f>"林志花"</f>
        <v>林志花</v>
      </c>
      <c r="E211" s="2" t="str">
        <f>"667320240801192530135252"</f>
        <v>667320240801192530135252</v>
      </c>
      <c r="F211" s="4"/>
    </row>
    <row r="212" ht="30" customHeight="1" spans="1:6">
      <c r="A212" s="2">
        <v>209</v>
      </c>
      <c r="B212" s="3" t="str">
        <f t="shared" si="5"/>
        <v>05</v>
      </c>
      <c r="C212" s="3" t="s">
        <v>12</v>
      </c>
      <c r="D212" s="2" t="str">
        <f>"王千禧"</f>
        <v>王千禧</v>
      </c>
      <c r="E212" s="2" t="str">
        <f>"667320240801194024135255"</f>
        <v>667320240801194024135255</v>
      </c>
      <c r="F212" s="4"/>
    </row>
    <row r="213" ht="30" customHeight="1" spans="1:6">
      <c r="A213" s="2">
        <v>210</v>
      </c>
      <c r="B213" s="3" t="str">
        <f t="shared" si="5"/>
        <v>05</v>
      </c>
      <c r="C213" s="3" t="s">
        <v>12</v>
      </c>
      <c r="D213" s="2" t="str">
        <f>"符慧英"</f>
        <v>符慧英</v>
      </c>
      <c r="E213" s="2" t="str">
        <f>"667320240801194306135256"</f>
        <v>667320240801194306135256</v>
      </c>
      <c r="F213" s="4"/>
    </row>
    <row r="214" ht="30" customHeight="1" spans="1:6">
      <c r="A214" s="2">
        <v>211</v>
      </c>
      <c r="B214" s="3" t="str">
        <f t="shared" si="5"/>
        <v>05</v>
      </c>
      <c r="C214" s="3" t="s">
        <v>12</v>
      </c>
      <c r="D214" s="2" t="str">
        <f>"陈仲青"</f>
        <v>陈仲青</v>
      </c>
      <c r="E214" s="2" t="str">
        <f>"667320240801195657135257"</f>
        <v>667320240801195657135257</v>
      </c>
      <c r="F214" s="4"/>
    </row>
    <row r="215" ht="30" customHeight="1" spans="1:6">
      <c r="A215" s="2">
        <v>212</v>
      </c>
      <c r="B215" s="3" t="str">
        <f t="shared" si="5"/>
        <v>05</v>
      </c>
      <c r="C215" s="3" t="s">
        <v>12</v>
      </c>
      <c r="D215" s="2" t="str">
        <f>"羊春莉"</f>
        <v>羊春莉</v>
      </c>
      <c r="E215" s="2" t="str">
        <f>"667320240801195740135258"</f>
        <v>667320240801195740135258</v>
      </c>
      <c r="F215" s="4"/>
    </row>
    <row r="216" ht="30" customHeight="1" spans="1:6">
      <c r="A216" s="2">
        <v>213</v>
      </c>
      <c r="B216" s="3" t="str">
        <f t="shared" si="5"/>
        <v>05</v>
      </c>
      <c r="C216" s="3" t="s">
        <v>12</v>
      </c>
      <c r="D216" s="2" t="str">
        <f>"董江映"</f>
        <v>董江映</v>
      </c>
      <c r="E216" s="2" t="str">
        <f>"667320240801195745135259"</f>
        <v>667320240801195745135259</v>
      </c>
      <c r="F216" s="4"/>
    </row>
    <row r="217" ht="30" customHeight="1" spans="1:6">
      <c r="A217" s="2">
        <v>214</v>
      </c>
      <c r="B217" s="3" t="str">
        <f t="shared" si="5"/>
        <v>05</v>
      </c>
      <c r="C217" s="3" t="s">
        <v>12</v>
      </c>
      <c r="D217" s="2" t="str">
        <f>"符秀彩"</f>
        <v>符秀彩</v>
      </c>
      <c r="E217" s="2" t="str">
        <f>"667320240801200608135260"</f>
        <v>667320240801200608135260</v>
      </c>
      <c r="F217" s="4"/>
    </row>
    <row r="218" ht="30" customHeight="1" spans="1:6">
      <c r="A218" s="2">
        <v>215</v>
      </c>
      <c r="B218" s="3" t="str">
        <f t="shared" si="5"/>
        <v>05</v>
      </c>
      <c r="C218" s="3" t="s">
        <v>12</v>
      </c>
      <c r="D218" s="2" t="str">
        <f>"何永浩"</f>
        <v>何永浩</v>
      </c>
      <c r="E218" s="2" t="str">
        <f>"667320240801202504135263"</f>
        <v>667320240801202504135263</v>
      </c>
      <c r="F218" s="4"/>
    </row>
    <row r="219" ht="30" customHeight="1" spans="1:6">
      <c r="A219" s="2">
        <v>216</v>
      </c>
      <c r="B219" s="3" t="str">
        <f t="shared" si="5"/>
        <v>05</v>
      </c>
      <c r="C219" s="3" t="s">
        <v>12</v>
      </c>
      <c r="D219" s="2" t="str">
        <f>"符永丽"</f>
        <v>符永丽</v>
      </c>
      <c r="E219" s="2" t="str">
        <f>"667320240801202511135265"</f>
        <v>667320240801202511135265</v>
      </c>
      <c r="F219" s="4"/>
    </row>
    <row r="220" ht="30" customHeight="1" spans="1:6">
      <c r="A220" s="2">
        <v>217</v>
      </c>
      <c r="B220" s="3" t="str">
        <f t="shared" si="5"/>
        <v>05</v>
      </c>
      <c r="C220" s="3" t="s">
        <v>12</v>
      </c>
      <c r="D220" s="2" t="str">
        <f>"董祥珍"</f>
        <v>董祥珍</v>
      </c>
      <c r="E220" s="2" t="str">
        <f>"667320240801204358135269"</f>
        <v>667320240801204358135269</v>
      </c>
      <c r="F220" s="4"/>
    </row>
    <row r="221" ht="30" customHeight="1" spans="1:6">
      <c r="A221" s="2">
        <v>218</v>
      </c>
      <c r="B221" s="3" t="str">
        <f t="shared" si="5"/>
        <v>05</v>
      </c>
      <c r="C221" s="3" t="s">
        <v>12</v>
      </c>
      <c r="D221" s="2" t="str">
        <f>"周丽"</f>
        <v>周丽</v>
      </c>
      <c r="E221" s="2" t="str">
        <f>"667320240801205517135270"</f>
        <v>667320240801205517135270</v>
      </c>
      <c r="F221" s="4"/>
    </row>
    <row r="222" ht="30" customHeight="1" spans="1:6">
      <c r="A222" s="2">
        <v>219</v>
      </c>
      <c r="B222" s="3" t="str">
        <f t="shared" si="5"/>
        <v>05</v>
      </c>
      <c r="C222" s="3" t="s">
        <v>12</v>
      </c>
      <c r="D222" s="2" t="str">
        <f>"羊琼麟"</f>
        <v>羊琼麟</v>
      </c>
      <c r="E222" s="2" t="str">
        <f>"667320240801205940135272"</f>
        <v>667320240801205940135272</v>
      </c>
      <c r="F222" s="4"/>
    </row>
    <row r="223" ht="30" customHeight="1" spans="1:6">
      <c r="A223" s="2">
        <v>220</v>
      </c>
      <c r="B223" s="3" t="str">
        <f t="shared" si="5"/>
        <v>05</v>
      </c>
      <c r="C223" s="3" t="s">
        <v>12</v>
      </c>
      <c r="D223" s="2" t="str">
        <f>"陈欢"</f>
        <v>陈欢</v>
      </c>
      <c r="E223" s="2" t="str">
        <f>"667320240801211620135274"</f>
        <v>667320240801211620135274</v>
      </c>
      <c r="F223" s="4"/>
    </row>
    <row r="224" ht="30" customHeight="1" spans="1:6">
      <c r="A224" s="2">
        <v>221</v>
      </c>
      <c r="B224" s="3" t="str">
        <f t="shared" si="5"/>
        <v>05</v>
      </c>
      <c r="C224" s="3" t="s">
        <v>12</v>
      </c>
      <c r="D224" s="2" t="str">
        <f>"郑精燕"</f>
        <v>郑精燕</v>
      </c>
      <c r="E224" s="2" t="str">
        <f>"667320240801212345135276"</f>
        <v>667320240801212345135276</v>
      </c>
      <c r="F224" s="4"/>
    </row>
    <row r="225" ht="30" customHeight="1" spans="1:6">
      <c r="A225" s="2">
        <v>222</v>
      </c>
      <c r="B225" s="3" t="str">
        <f t="shared" si="5"/>
        <v>05</v>
      </c>
      <c r="C225" s="3" t="s">
        <v>12</v>
      </c>
      <c r="D225" s="2" t="str">
        <f>"陈夏"</f>
        <v>陈夏</v>
      </c>
      <c r="E225" s="2" t="str">
        <f>"667320240801213245135280"</f>
        <v>667320240801213245135280</v>
      </c>
      <c r="F225" s="4"/>
    </row>
    <row r="226" ht="30" customHeight="1" spans="1:6">
      <c r="A226" s="2">
        <v>223</v>
      </c>
      <c r="B226" s="3" t="str">
        <f t="shared" si="5"/>
        <v>05</v>
      </c>
      <c r="C226" s="3" t="s">
        <v>12</v>
      </c>
      <c r="D226" s="2" t="str">
        <f>"王丹梅"</f>
        <v>王丹梅</v>
      </c>
      <c r="E226" s="2" t="str">
        <f>"667320240801213903135281"</f>
        <v>667320240801213903135281</v>
      </c>
      <c r="F226" s="4"/>
    </row>
    <row r="227" ht="30" customHeight="1" spans="1:6">
      <c r="A227" s="2">
        <v>224</v>
      </c>
      <c r="B227" s="3" t="str">
        <f t="shared" si="5"/>
        <v>05</v>
      </c>
      <c r="C227" s="3" t="s">
        <v>12</v>
      </c>
      <c r="D227" s="2" t="str">
        <f>"徐俐俐"</f>
        <v>徐俐俐</v>
      </c>
      <c r="E227" s="2" t="str">
        <f>"667320240801215757135284"</f>
        <v>667320240801215757135284</v>
      </c>
      <c r="F227" s="4"/>
    </row>
    <row r="228" ht="30" customHeight="1" spans="1:6">
      <c r="A228" s="2">
        <v>225</v>
      </c>
      <c r="B228" s="3" t="str">
        <f t="shared" si="5"/>
        <v>05</v>
      </c>
      <c r="C228" s="3" t="s">
        <v>12</v>
      </c>
      <c r="D228" s="2" t="str">
        <f>"林伟强"</f>
        <v>林伟强</v>
      </c>
      <c r="E228" s="2" t="str">
        <f>"667320240801225838135291"</f>
        <v>667320240801225838135291</v>
      </c>
      <c r="F228" s="4"/>
    </row>
    <row r="229" ht="30" customHeight="1" spans="1:6">
      <c r="A229" s="2">
        <v>226</v>
      </c>
      <c r="B229" s="3" t="str">
        <f t="shared" si="5"/>
        <v>05</v>
      </c>
      <c r="C229" s="3" t="s">
        <v>12</v>
      </c>
      <c r="D229" s="2" t="str">
        <f>"王冰"</f>
        <v>王冰</v>
      </c>
      <c r="E229" s="2" t="str">
        <f>"667320240801230535135293"</f>
        <v>667320240801230535135293</v>
      </c>
      <c r="F229" s="4"/>
    </row>
    <row r="230" ht="30" customHeight="1" spans="1:6">
      <c r="A230" s="2">
        <v>227</v>
      </c>
      <c r="B230" s="3" t="str">
        <f t="shared" si="5"/>
        <v>05</v>
      </c>
      <c r="C230" s="3" t="s">
        <v>12</v>
      </c>
      <c r="D230" s="2" t="str">
        <f>"杨寿娜"</f>
        <v>杨寿娜</v>
      </c>
      <c r="E230" s="2" t="str">
        <f>"667320240801230639135294"</f>
        <v>667320240801230639135294</v>
      </c>
      <c r="F230" s="4"/>
    </row>
    <row r="231" ht="30" customHeight="1" spans="1:6">
      <c r="A231" s="2">
        <v>228</v>
      </c>
      <c r="B231" s="3" t="str">
        <f t="shared" si="5"/>
        <v>05</v>
      </c>
      <c r="C231" s="3" t="s">
        <v>12</v>
      </c>
      <c r="D231" s="2" t="str">
        <f>"陈梅丽"</f>
        <v>陈梅丽</v>
      </c>
      <c r="E231" s="2" t="str">
        <f>"667320240801231148135296"</f>
        <v>667320240801231148135296</v>
      </c>
      <c r="F231" s="4"/>
    </row>
    <row r="232" ht="30" customHeight="1" spans="1:6">
      <c r="A232" s="2">
        <v>229</v>
      </c>
      <c r="B232" s="3" t="str">
        <f t="shared" si="5"/>
        <v>05</v>
      </c>
      <c r="C232" s="3" t="s">
        <v>12</v>
      </c>
      <c r="D232" s="2" t="str">
        <f>"冼国媛"</f>
        <v>冼国媛</v>
      </c>
      <c r="E232" s="2" t="str">
        <f>"667320240801231854135298"</f>
        <v>667320240801231854135298</v>
      </c>
      <c r="F232" s="4"/>
    </row>
    <row r="233" ht="30" customHeight="1" spans="1:6">
      <c r="A233" s="2">
        <v>230</v>
      </c>
      <c r="B233" s="3" t="str">
        <f t="shared" si="5"/>
        <v>05</v>
      </c>
      <c r="C233" s="3" t="s">
        <v>12</v>
      </c>
      <c r="D233" s="2" t="str">
        <f>"蒲雨欣"</f>
        <v>蒲雨欣</v>
      </c>
      <c r="E233" s="2" t="str">
        <f>"667320240801234719135300"</f>
        <v>667320240801234719135300</v>
      </c>
      <c r="F233" s="4"/>
    </row>
    <row r="234" ht="30" customHeight="1" spans="1:6">
      <c r="A234" s="2">
        <v>231</v>
      </c>
      <c r="B234" s="3" t="str">
        <f t="shared" si="5"/>
        <v>05</v>
      </c>
      <c r="C234" s="3" t="s">
        <v>12</v>
      </c>
      <c r="D234" s="2" t="str">
        <f>"王井玉"</f>
        <v>王井玉</v>
      </c>
      <c r="E234" s="2" t="str">
        <f>"667320240801235456135301"</f>
        <v>667320240801235456135301</v>
      </c>
      <c r="F234" s="4"/>
    </row>
    <row r="235" ht="30" customHeight="1" spans="1:6">
      <c r="A235" s="2">
        <v>232</v>
      </c>
      <c r="B235" s="3" t="str">
        <f t="shared" si="5"/>
        <v>05</v>
      </c>
      <c r="C235" s="3" t="s">
        <v>12</v>
      </c>
      <c r="D235" s="2" t="str">
        <f>"李霜"</f>
        <v>李霜</v>
      </c>
      <c r="E235" s="2" t="str">
        <f>"667320240802000949135302"</f>
        <v>667320240802000949135302</v>
      </c>
      <c r="F235" s="4"/>
    </row>
    <row r="236" ht="30" customHeight="1" spans="1:6">
      <c r="A236" s="2">
        <v>233</v>
      </c>
      <c r="B236" s="3" t="str">
        <f t="shared" si="5"/>
        <v>05</v>
      </c>
      <c r="C236" s="3" t="s">
        <v>12</v>
      </c>
      <c r="D236" s="2" t="str">
        <f>"邓官花"</f>
        <v>邓官花</v>
      </c>
      <c r="E236" s="2" t="str">
        <f>"667320240802004811135304"</f>
        <v>667320240802004811135304</v>
      </c>
      <c r="F236" s="4"/>
    </row>
    <row r="237" ht="30" customHeight="1" spans="1:6">
      <c r="A237" s="2">
        <v>234</v>
      </c>
      <c r="B237" s="3" t="str">
        <f t="shared" si="5"/>
        <v>05</v>
      </c>
      <c r="C237" s="3" t="s">
        <v>12</v>
      </c>
      <c r="D237" s="2" t="str">
        <f>"羊秀转"</f>
        <v>羊秀转</v>
      </c>
      <c r="E237" s="2" t="str">
        <f>"667320240802062052135306"</f>
        <v>667320240802062052135306</v>
      </c>
      <c r="F237" s="4"/>
    </row>
    <row r="238" ht="30" customHeight="1" spans="1:6">
      <c r="A238" s="2">
        <v>235</v>
      </c>
      <c r="B238" s="3" t="str">
        <f t="shared" si="5"/>
        <v>05</v>
      </c>
      <c r="C238" s="3" t="s">
        <v>12</v>
      </c>
      <c r="D238" s="2" t="str">
        <f>"高穆英"</f>
        <v>高穆英</v>
      </c>
      <c r="E238" s="2" t="str">
        <f>"667320240802082152135309"</f>
        <v>667320240802082152135309</v>
      </c>
      <c r="F238" s="4"/>
    </row>
    <row r="239" ht="30" customHeight="1" spans="1:6">
      <c r="A239" s="2">
        <v>236</v>
      </c>
      <c r="B239" s="3" t="str">
        <f t="shared" si="5"/>
        <v>05</v>
      </c>
      <c r="C239" s="3" t="s">
        <v>12</v>
      </c>
      <c r="D239" s="2" t="str">
        <f>"麦燕妃"</f>
        <v>麦燕妃</v>
      </c>
      <c r="E239" s="2" t="str">
        <f>"667320240802090222135310"</f>
        <v>667320240802090222135310</v>
      </c>
      <c r="F239" s="4"/>
    </row>
    <row r="240" ht="30" customHeight="1" spans="1:6">
      <c r="A240" s="2">
        <v>237</v>
      </c>
      <c r="B240" s="3" t="str">
        <f t="shared" si="5"/>
        <v>05</v>
      </c>
      <c r="C240" s="3" t="s">
        <v>12</v>
      </c>
      <c r="D240" s="2" t="str">
        <f>"吴梅香"</f>
        <v>吴梅香</v>
      </c>
      <c r="E240" s="2" t="str">
        <f>"667320240802093210135315"</f>
        <v>667320240802093210135315</v>
      </c>
      <c r="F240" s="4"/>
    </row>
    <row r="241" ht="30" customHeight="1" spans="1:6">
      <c r="A241" s="2">
        <v>238</v>
      </c>
      <c r="B241" s="3" t="str">
        <f t="shared" si="5"/>
        <v>05</v>
      </c>
      <c r="C241" s="3" t="s">
        <v>12</v>
      </c>
      <c r="D241" s="2" t="str">
        <f>"李吉宇"</f>
        <v>李吉宇</v>
      </c>
      <c r="E241" s="2" t="str">
        <f>"667320240802093555135316"</f>
        <v>667320240802093555135316</v>
      </c>
      <c r="F241" s="4"/>
    </row>
    <row r="242" ht="30" customHeight="1" spans="1:6">
      <c r="A242" s="2">
        <v>239</v>
      </c>
      <c r="B242" s="3" t="str">
        <f t="shared" si="5"/>
        <v>05</v>
      </c>
      <c r="C242" s="3" t="s">
        <v>12</v>
      </c>
      <c r="D242" s="2" t="str">
        <f>"冯启瑜"</f>
        <v>冯启瑜</v>
      </c>
      <c r="E242" s="2" t="str">
        <f>"667320240802093855135318"</f>
        <v>667320240802093855135318</v>
      </c>
      <c r="F242" s="4"/>
    </row>
    <row r="243" ht="30" customHeight="1" spans="1:6">
      <c r="A243" s="2">
        <v>240</v>
      </c>
      <c r="B243" s="3" t="str">
        <f t="shared" si="5"/>
        <v>05</v>
      </c>
      <c r="C243" s="3" t="s">
        <v>12</v>
      </c>
      <c r="D243" s="2" t="str">
        <f>"简树香"</f>
        <v>简树香</v>
      </c>
      <c r="E243" s="2" t="str">
        <f>"667320240802094131135319"</f>
        <v>667320240802094131135319</v>
      </c>
      <c r="F243" s="4"/>
    </row>
    <row r="244" ht="30" customHeight="1" spans="1:6">
      <c r="A244" s="2">
        <v>241</v>
      </c>
      <c r="B244" s="3" t="str">
        <f t="shared" si="5"/>
        <v>05</v>
      </c>
      <c r="C244" s="3" t="s">
        <v>12</v>
      </c>
      <c r="D244" s="2" t="str">
        <f>"舒欢欢"</f>
        <v>舒欢欢</v>
      </c>
      <c r="E244" s="2" t="str">
        <f>"667320240802100749135323"</f>
        <v>667320240802100749135323</v>
      </c>
      <c r="F244" s="4"/>
    </row>
    <row r="245" ht="30" customHeight="1" spans="1:6">
      <c r="A245" s="2">
        <v>242</v>
      </c>
      <c r="B245" s="3" t="str">
        <f t="shared" si="5"/>
        <v>05</v>
      </c>
      <c r="C245" s="3" t="s">
        <v>12</v>
      </c>
      <c r="D245" s="2" t="str">
        <f>"黎日研"</f>
        <v>黎日研</v>
      </c>
      <c r="E245" s="2" t="str">
        <f>"667320240802101524135324"</f>
        <v>667320240802101524135324</v>
      </c>
      <c r="F245" s="4"/>
    </row>
    <row r="246" ht="30" customHeight="1" spans="1:6">
      <c r="A246" s="2">
        <v>243</v>
      </c>
      <c r="B246" s="3" t="str">
        <f t="shared" si="5"/>
        <v>05</v>
      </c>
      <c r="C246" s="3" t="s">
        <v>12</v>
      </c>
      <c r="D246" s="2" t="str">
        <f>"钟育桃"</f>
        <v>钟育桃</v>
      </c>
      <c r="E246" s="2" t="str">
        <f>"667320240802104448135326"</f>
        <v>667320240802104448135326</v>
      </c>
      <c r="F246" s="4"/>
    </row>
    <row r="247" ht="30" customHeight="1" spans="1:6">
      <c r="A247" s="2">
        <v>244</v>
      </c>
      <c r="B247" s="3" t="str">
        <f t="shared" si="5"/>
        <v>05</v>
      </c>
      <c r="C247" s="3" t="s">
        <v>12</v>
      </c>
      <c r="D247" s="2" t="str">
        <f>"羊秀娥"</f>
        <v>羊秀娥</v>
      </c>
      <c r="E247" s="2" t="str">
        <f>"667320240802104912135328"</f>
        <v>667320240802104912135328</v>
      </c>
      <c r="F247" s="4"/>
    </row>
    <row r="248" ht="30" customHeight="1" spans="1:6">
      <c r="A248" s="2">
        <v>245</v>
      </c>
      <c r="B248" s="3" t="str">
        <f t="shared" si="5"/>
        <v>05</v>
      </c>
      <c r="C248" s="3" t="s">
        <v>12</v>
      </c>
      <c r="D248" s="2" t="str">
        <f>"袁泮椿"</f>
        <v>袁泮椿</v>
      </c>
      <c r="E248" s="2" t="str">
        <f>"667320240802111659135331"</f>
        <v>667320240802111659135331</v>
      </c>
      <c r="F248" s="4"/>
    </row>
    <row r="249" ht="30" customHeight="1" spans="1:6">
      <c r="A249" s="2">
        <v>246</v>
      </c>
      <c r="B249" s="3" t="str">
        <f t="shared" si="5"/>
        <v>05</v>
      </c>
      <c r="C249" s="3" t="s">
        <v>12</v>
      </c>
      <c r="D249" s="2" t="str">
        <f>"李雪丽"</f>
        <v>李雪丽</v>
      </c>
      <c r="E249" s="2" t="str">
        <f>"667320240802113227135333"</f>
        <v>667320240802113227135333</v>
      </c>
      <c r="F249" s="4"/>
    </row>
    <row r="250" ht="30" customHeight="1" spans="1:6">
      <c r="A250" s="2">
        <v>247</v>
      </c>
      <c r="B250" s="3" t="str">
        <f t="shared" si="5"/>
        <v>05</v>
      </c>
      <c r="C250" s="3" t="s">
        <v>12</v>
      </c>
      <c r="D250" s="2" t="str">
        <f>"吴井侬"</f>
        <v>吴井侬</v>
      </c>
      <c r="E250" s="2" t="str">
        <f>"667320240802113235135334"</f>
        <v>667320240802113235135334</v>
      </c>
      <c r="F250" s="4"/>
    </row>
    <row r="251" ht="30" customHeight="1" spans="1:6">
      <c r="A251" s="2">
        <v>248</v>
      </c>
      <c r="B251" s="3" t="str">
        <f t="shared" si="5"/>
        <v>05</v>
      </c>
      <c r="C251" s="3" t="s">
        <v>12</v>
      </c>
      <c r="D251" s="2" t="str">
        <f>"余丽媛"</f>
        <v>余丽媛</v>
      </c>
      <c r="E251" s="2" t="str">
        <f>"667320240802113851135336"</f>
        <v>667320240802113851135336</v>
      </c>
      <c r="F251" s="4"/>
    </row>
    <row r="252" ht="30" customHeight="1" spans="1:6">
      <c r="A252" s="2">
        <v>249</v>
      </c>
      <c r="B252" s="3" t="str">
        <f t="shared" si="5"/>
        <v>05</v>
      </c>
      <c r="C252" s="3" t="s">
        <v>12</v>
      </c>
      <c r="D252" s="2" t="str">
        <f>"骆丽花"</f>
        <v>骆丽花</v>
      </c>
      <c r="E252" s="2" t="str">
        <f>"667320240802115543135339"</f>
        <v>667320240802115543135339</v>
      </c>
      <c r="F252" s="4"/>
    </row>
    <row r="253" ht="30" customHeight="1" spans="1:6">
      <c r="A253" s="2">
        <v>250</v>
      </c>
      <c r="B253" s="3" t="str">
        <f t="shared" si="5"/>
        <v>05</v>
      </c>
      <c r="C253" s="3" t="s">
        <v>12</v>
      </c>
      <c r="D253" s="2" t="str">
        <f>"黎秀丽"</f>
        <v>黎秀丽</v>
      </c>
      <c r="E253" s="2" t="str">
        <f>"667320240802122322135342"</f>
        <v>667320240802122322135342</v>
      </c>
      <c r="F253" s="4"/>
    </row>
    <row r="254" ht="30" customHeight="1" spans="1:6">
      <c r="A254" s="2">
        <v>251</v>
      </c>
      <c r="B254" s="3" t="str">
        <f t="shared" si="5"/>
        <v>05</v>
      </c>
      <c r="C254" s="3" t="s">
        <v>12</v>
      </c>
      <c r="D254" s="2" t="str">
        <f>"钟芳婷"</f>
        <v>钟芳婷</v>
      </c>
      <c r="E254" s="2" t="str">
        <f>"667320240802122659135345"</f>
        <v>667320240802122659135345</v>
      </c>
      <c r="F254" s="4"/>
    </row>
    <row r="255" ht="30" customHeight="1" spans="1:6">
      <c r="A255" s="2">
        <v>252</v>
      </c>
      <c r="B255" s="3" t="str">
        <f t="shared" si="5"/>
        <v>05</v>
      </c>
      <c r="C255" s="3" t="s">
        <v>12</v>
      </c>
      <c r="D255" s="2" t="str">
        <f>"符燕芳"</f>
        <v>符燕芳</v>
      </c>
      <c r="E255" s="2" t="str">
        <f>"667320240802124025135347"</f>
        <v>667320240802124025135347</v>
      </c>
      <c r="F255" s="4"/>
    </row>
    <row r="256" ht="30" customHeight="1" spans="1:6">
      <c r="A256" s="2">
        <v>253</v>
      </c>
      <c r="B256" s="3" t="str">
        <f t="shared" si="5"/>
        <v>05</v>
      </c>
      <c r="C256" s="3" t="s">
        <v>12</v>
      </c>
      <c r="D256" s="2" t="str">
        <f>"唐带妹"</f>
        <v>唐带妹</v>
      </c>
      <c r="E256" s="2" t="str">
        <f>"667320240802124823135350"</f>
        <v>667320240802124823135350</v>
      </c>
      <c r="F256" s="4"/>
    </row>
    <row r="257" ht="30" customHeight="1" spans="1:6">
      <c r="A257" s="2">
        <v>254</v>
      </c>
      <c r="B257" s="3" t="str">
        <f t="shared" si="5"/>
        <v>05</v>
      </c>
      <c r="C257" s="3" t="s">
        <v>12</v>
      </c>
      <c r="D257" s="2" t="str">
        <f>"吴玉环"</f>
        <v>吴玉环</v>
      </c>
      <c r="E257" s="2" t="str">
        <f>"667320240802125207135351"</f>
        <v>667320240802125207135351</v>
      </c>
      <c r="F257" s="4"/>
    </row>
    <row r="258" ht="30" customHeight="1" spans="1:6">
      <c r="A258" s="2">
        <v>255</v>
      </c>
      <c r="B258" s="3" t="str">
        <f t="shared" si="5"/>
        <v>05</v>
      </c>
      <c r="C258" s="3" t="s">
        <v>12</v>
      </c>
      <c r="D258" s="2" t="str">
        <f>"符景暧"</f>
        <v>符景暧</v>
      </c>
      <c r="E258" s="2" t="str">
        <f>"667320240802125222135352"</f>
        <v>667320240802125222135352</v>
      </c>
      <c r="F258" s="4"/>
    </row>
    <row r="259" ht="30" customHeight="1" spans="1:6">
      <c r="A259" s="2">
        <v>256</v>
      </c>
      <c r="B259" s="3" t="str">
        <f t="shared" si="5"/>
        <v>05</v>
      </c>
      <c r="C259" s="3" t="s">
        <v>12</v>
      </c>
      <c r="D259" s="2" t="str">
        <f>"陈应冰"</f>
        <v>陈应冰</v>
      </c>
      <c r="E259" s="2" t="str">
        <f>"667320240802125604135353"</f>
        <v>667320240802125604135353</v>
      </c>
      <c r="F259" s="4"/>
    </row>
    <row r="260" ht="30" customHeight="1" spans="1:6">
      <c r="A260" s="2">
        <v>257</v>
      </c>
      <c r="B260" s="3" t="str">
        <f t="shared" si="5"/>
        <v>05</v>
      </c>
      <c r="C260" s="3" t="s">
        <v>12</v>
      </c>
      <c r="D260" s="2" t="str">
        <f>"刘慧婷"</f>
        <v>刘慧婷</v>
      </c>
      <c r="E260" s="2" t="str">
        <f>"667320240802130828135354"</f>
        <v>667320240802130828135354</v>
      </c>
      <c r="F260" s="4"/>
    </row>
    <row r="261" ht="30" customHeight="1" spans="1:6">
      <c r="A261" s="2">
        <v>258</v>
      </c>
      <c r="B261" s="3" t="str">
        <f t="shared" si="5"/>
        <v>05</v>
      </c>
      <c r="C261" s="3" t="s">
        <v>12</v>
      </c>
      <c r="D261" s="2" t="str">
        <f>"谢姑侬"</f>
        <v>谢姑侬</v>
      </c>
      <c r="E261" s="2" t="str">
        <f>"667320240802131111135355"</f>
        <v>667320240802131111135355</v>
      </c>
      <c r="F261" s="4"/>
    </row>
    <row r="262" ht="30" customHeight="1" spans="1:6">
      <c r="A262" s="2">
        <v>259</v>
      </c>
      <c r="B262" s="3" t="str">
        <f t="shared" si="5"/>
        <v>05</v>
      </c>
      <c r="C262" s="3" t="s">
        <v>12</v>
      </c>
      <c r="D262" s="2" t="str">
        <f>"林平"</f>
        <v>林平</v>
      </c>
      <c r="E262" s="2" t="str">
        <f>"667320240802131202135356"</f>
        <v>667320240802131202135356</v>
      </c>
      <c r="F262" s="4"/>
    </row>
    <row r="263" ht="30" customHeight="1" spans="1:6">
      <c r="A263" s="2">
        <v>260</v>
      </c>
      <c r="B263" s="3" t="str">
        <f t="shared" si="5"/>
        <v>05</v>
      </c>
      <c r="C263" s="3" t="s">
        <v>12</v>
      </c>
      <c r="D263" s="2" t="str">
        <f>"高丽燕"</f>
        <v>高丽燕</v>
      </c>
      <c r="E263" s="2" t="str">
        <f>"667320240802132011135358"</f>
        <v>667320240802132011135358</v>
      </c>
      <c r="F263" s="4"/>
    </row>
    <row r="264" ht="30" customHeight="1" spans="1:6">
      <c r="A264" s="2">
        <v>261</v>
      </c>
      <c r="B264" s="3" t="str">
        <f t="shared" si="5"/>
        <v>05</v>
      </c>
      <c r="C264" s="3" t="s">
        <v>12</v>
      </c>
      <c r="D264" s="2" t="str">
        <f>"李琼博"</f>
        <v>李琼博</v>
      </c>
      <c r="E264" s="2" t="str">
        <f>"667320240802132211135359"</f>
        <v>667320240802132211135359</v>
      </c>
      <c r="F264" s="4"/>
    </row>
    <row r="265" ht="30" customHeight="1" spans="1:6">
      <c r="A265" s="2">
        <v>262</v>
      </c>
      <c r="B265" s="3" t="str">
        <f t="shared" si="5"/>
        <v>05</v>
      </c>
      <c r="C265" s="3" t="s">
        <v>12</v>
      </c>
      <c r="D265" s="2" t="str">
        <f>"周云兰"</f>
        <v>周云兰</v>
      </c>
      <c r="E265" s="2" t="str">
        <f>"667320240802132803135360"</f>
        <v>667320240802132803135360</v>
      </c>
      <c r="F265" s="4"/>
    </row>
    <row r="266" ht="30" customHeight="1" spans="1:6">
      <c r="A266" s="2">
        <v>263</v>
      </c>
      <c r="B266" s="3" t="str">
        <f t="shared" si="5"/>
        <v>05</v>
      </c>
      <c r="C266" s="3" t="s">
        <v>12</v>
      </c>
      <c r="D266" s="2" t="str">
        <f>"周萍萍"</f>
        <v>周萍萍</v>
      </c>
      <c r="E266" s="2" t="str">
        <f>"667320240802133552135361"</f>
        <v>667320240802133552135361</v>
      </c>
      <c r="F266" s="4"/>
    </row>
    <row r="267" ht="30" customHeight="1" spans="1:6">
      <c r="A267" s="2">
        <v>264</v>
      </c>
      <c r="B267" s="3" t="str">
        <f t="shared" si="5"/>
        <v>05</v>
      </c>
      <c r="C267" s="3" t="s">
        <v>12</v>
      </c>
      <c r="D267" s="2" t="str">
        <f>"朱树菊"</f>
        <v>朱树菊</v>
      </c>
      <c r="E267" s="2" t="str">
        <f>"667320240802134826135362"</f>
        <v>667320240802134826135362</v>
      </c>
      <c r="F267" s="4"/>
    </row>
    <row r="268" ht="30" customHeight="1" spans="1:6">
      <c r="A268" s="2">
        <v>265</v>
      </c>
      <c r="B268" s="3" t="str">
        <f t="shared" si="5"/>
        <v>05</v>
      </c>
      <c r="C268" s="3" t="s">
        <v>12</v>
      </c>
      <c r="D268" s="2" t="str">
        <f>"郑卿卿"</f>
        <v>郑卿卿</v>
      </c>
      <c r="E268" s="2" t="str">
        <f>"667320240802140530135363"</f>
        <v>667320240802140530135363</v>
      </c>
      <c r="F268" s="4"/>
    </row>
    <row r="269" ht="30" customHeight="1" spans="1:6">
      <c r="A269" s="2">
        <v>266</v>
      </c>
      <c r="B269" s="3" t="str">
        <f t="shared" si="5"/>
        <v>05</v>
      </c>
      <c r="C269" s="3" t="s">
        <v>12</v>
      </c>
      <c r="D269" s="2" t="str">
        <f>"蔡厚伟"</f>
        <v>蔡厚伟</v>
      </c>
      <c r="E269" s="2" t="str">
        <f>"667320240802141701135365"</f>
        <v>667320240802141701135365</v>
      </c>
      <c r="F269" s="4"/>
    </row>
    <row r="270" ht="30" customHeight="1" spans="1:6">
      <c r="A270" s="2">
        <v>267</v>
      </c>
      <c r="B270" s="3" t="str">
        <f t="shared" si="5"/>
        <v>05</v>
      </c>
      <c r="C270" s="3" t="s">
        <v>12</v>
      </c>
      <c r="D270" s="2" t="str">
        <f>"梁芳芳"</f>
        <v>梁芳芳</v>
      </c>
      <c r="E270" s="2" t="str">
        <f>"667320240802141913135366"</f>
        <v>667320240802141913135366</v>
      </c>
      <c r="F270" s="4"/>
    </row>
    <row r="271" ht="30" customHeight="1" spans="1:6">
      <c r="A271" s="2">
        <v>268</v>
      </c>
      <c r="B271" s="3" t="str">
        <f t="shared" ref="B271:B334" si="6">"05"</f>
        <v>05</v>
      </c>
      <c r="C271" s="3" t="s">
        <v>12</v>
      </c>
      <c r="D271" s="2" t="str">
        <f>"吴柳梅"</f>
        <v>吴柳梅</v>
      </c>
      <c r="E271" s="2" t="str">
        <f>"667320240802143625135367"</f>
        <v>667320240802143625135367</v>
      </c>
      <c r="F271" s="4"/>
    </row>
    <row r="272" ht="30" customHeight="1" spans="1:6">
      <c r="A272" s="2">
        <v>269</v>
      </c>
      <c r="B272" s="3" t="str">
        <f t="shared" si="6"/>
        <v>05</v>
      </c>
      <c r="C272" s="3" t="s">
        <v>12</v>
      </c>
      <c r="D272" s="2" t="str">
        <f>"刘桂艳"</f>
        <v>刘桂艳</v>
      </c>
      <c r="E272" s="2" t="str">
        <f>"667320240802145512135368"</f>
        <v>667320240802145512135368</v>
      </c>
      <c r="F272" s="4"/>
    </row>
    <row r="273" ht="30" customHeight="1" spans="1:6">
      <c r="A273" s="2">
        <v>270</v>
      </c>
      <c r="B273" s="3" t="str">
        <f t="shared" si="6"/>
        <v>05</v>
      </c>
      <c r="C273" s="3" t="s">
        <v>12</v>
      </c>
      <c r="D273" s="2" t="str">
        <f>"陈广霸"</f>
        <v>陈广霸</v>
      </c>
      <c r="E273" s="2" t="str">
        <f>"667320240802145839135370"</f>
        <v>667320240802145839135370</v>
      </c>
      <c r="F273" s="4"/>
    </row>
    <row r="274" ht="30" customHeight="1" spans="1:6">
      <c r="A274" s="2">
        <v>271</v>
      </c>
      <c r="B274" s="3" t="str">
        <f t="shared" si="6"/>
        <v>05</v>
      </c>
      <c r="C274" s="3" t="s">
        <v>12</v>
      </c>
      <c r="D274" s="2" t="str">
        <f>"刘桂顺"</f>
        <v>刘桂顺</v>
      </c>
      <c r="E274" s="2" t="str">
        <f>"667320240802151014135374"</f>
        <v>667320240802151014135374</v>
      </c>
      <c r="F274" s="4"/>
    </row>
    <row r="275" ht="30" customHeight="1" spans="1:6">
      <c r="A275" s="2">
        <v>272</v>
      </c>
      <c r="B275" s="3" t="str">
        <f t="shared" si="6"/>
        <v>05</v>
      </c>
      <c r="C275" s="3" t="s">
        <v>12</v>
      </c>
      <c r="D275" s="2" t="str">
        <f>"王妃"</f>
        <v>王妃</v>
      </c>
      <c r="E275" s="2" t="str">
        <f>"667320240802152008135375"</f>
        <v>667320240802152008135375</v>
      </c>
      <c r="F275" s="4"/>
    </row>
    <row r="276" ht="30" customHeight="1" spans="1:6">
      <c r="A276" s="2">
        <v>273</v>
      </c>
      <c r="B276" s="3" t="str">
        <f t="shared" si="6"/>
        <v>05</v>
      </c>
      <c r="C276" s="3" t="s">
        <v>12</v>
      </c>
      <c r="D276" s="2" t="str">
        <f>"吴素磊"</f>
        <v>吴素磊</v>
      </c>
      <c r="E276" s="2" t="str">
        <f>"667320240802153859135378"</f>
        <v>667320240802153859135378</v>
      </c>
      <c r="F276" s="4"/>
    </row>
    <row r="277" ht="30" customHeight="1" spans="1:6">
      <c r="A277" s="2">
        <v>274</v>
      </c>
      <c r="B277" s="3" t="str">
        <f t="shared" si="6"/>
        <v>05</v>
      </c>
      <c r="C277" s="3" t="s">
        <v>12</v>
      </c>
      <c r="D277" s="2" t="str">
        <f>"罗盛花"</f>
        <v>罗盛花</v>
      </c>
      <c r="E277" s="2" t="str">
        <f>"667320240802154658135382"</f>
        <v>667320240802154658135382</v>
      </c>
      <c r="F277" s="4"/>
    </row>
    <row r="278" ht="30" customHeight="1" spans="1:6">
      <c r="A278" s="2">
        <v>275</v>
      </c>
      <c r="B278" s="3" t="str">
        <f t="shared" si="6"/>
        <v>05</v>
      </c>
      <c r="C278" s="3" t="s">
        <v>12</v>
      </c>
      <c r="D278" s="2" t="str">
        <f>"郭振归"</f>
        <v>郭振归</v>
      </c>
      <c r="E278" s="2" t="str">
        <f>"667320240802160156135385"</f>
        <v>667320240802160156135385</v>
      </c>
      <c r="F278" s="4"/>
    </row>
    <row r="279" ht="30" customHeight="1" spans="1:6">
      <c r="A279" s="2">
        <v>276</v>
      </c>
      <c r="B279" s="3" t="str">
        <f t="shared" si="6"/>
        <v>05</v>
      </c>
      <c r="C279" s="3" t="s">
        <v>12</v>
      </c>
      <c r="D279" s="2" t="str">
        <f>"羊树娟"</f>
        <v>羊树娟</v>
      </c>
      <c r="E279" s="2" t="str">
        <f>"667320240802160458135386"</f>
        <v>667320240802160458135386</v>
      </c>
      <c r="F279" s="4"/>
    </row>
    <row r="280" ht="30" customHeight="1" spans="1:6">
      <c r="A280" s="2">
        <v>277</v>
      </c>
      <c r="B280" s="3" t="str">
        <f t="shared" si="6"/>
        <v>05</v>
      </c>
      <c r="C280" s="3" t="s">
        <v>12</v>
      </c>
      <c r="D280" s="2" t="str">
        <f>"赵壮带"</f>
        <v>赵壮带</v>
      </c>
      <c r="E280" s="2" t="str">
        <f>"667320240802163105135390"</f>
        <v>667320240802163105135390</v>
      </c>
      <c r="F280" s="4"/>
    </row>
    <row r="281" ht="30" customHeight="1" spans="1:6">
      <c r="A281" s="2">
        <v>278</v>
      </c>
      <c r="B281" s="3" t="str">
        <f t="shared" si="6"/>
        <v>05</v>
      </c>
      <c r="C281" s="3" t="s">
        <v>12</v>
      </c>
      <c r="D281" s="2" t="str">
        <f>"陈博娜"</f>
        <v>陈博娜</v>
      </c>
      <c r="E281" s="2" t="str">
        <f>"667320240802164451135392"</f>
        <v>667320240802164451135392</v>
      </c>
      <c r="F281" s="4"/>
    </row>
    <row r="282" ht="30" customHeight="1" spans="1:6">
      <c r="A282" s="2">
        <v>279</v>
      </c>
      <c r="B282" s="3" t="str">
        <f t="shared" si="6"/>
        <v>05</v>
      </c>
      <c r="C282" s="3" t="s">
        <v>12</v>
      </c>
      <c r="D282" s="2" t="str">
        <f>"杨欣颖"</f>
        <v>杨欣颖</v>
      </c>
      <c r="E282" s="2" t="str">
        <f>"667320240802164505135393"</f>
        <v>667320240802164505135393</v>
      </c>
      <c r="F282" s="4"/>
    </row>
    <row r="283" ht="30" customHeight="1" spans="1:6">
      <c r="A283" s="2">
        <v>280</v>
      </c>
      <c r="B283" s="3" t="str">
        <f t="shared" si="6"/>
        <v>05</v>
      </c>
      <c r="C283" s="3" t="s">
        <v>12</v>
      </c>
      <c r="D283" s="2" t="str">
        <f>"周晓玲"</f>
        <v>周晓玲</v>
      </c>
      <c r="E283" s="2" t="str">
        <f>"667320240802165646135397"</f>
        <v>667320240802165646135397</v>
      </c>
      <c r="F283" s="4"/>
    </row>
    <row r="284" ht="30" customHeight="1" spans="1:6">
      <c r="A284" s="2">
        <v>281</v>
      </c>
      <c r="B284" s="3" t="str">
        <f t="shared" si="6"/>
        <v>05</v>
      </c>
      <c r="C284" s="3" t="s">
        <v>12</v>
      </c>
      <c r="D284" s="2" t="str">
        <f>"吴亚珊"</f>
        <v>吴亚珊</v>
      </c>
      <c r="E284" s="2" t="str">
        <f>"667320240802165947135398"</f>
        <v>667320240802165947135398</v>
      </c>
      <c r="F284" s="4"/>
    </row>
    <row r="285" ht="30" customHeight="1" spans="1:6">
      <c r="A285" s="2">
        <v>282</v>
      </c>
      <c r="B285" s="3" t="str">
        <f t="shared" si="6"/>
        <v>05</v>
      </c>
      <c r="C285" s="3" t="s">
        <v>12</v>
      </c>
      <c r="D285" s="2" t="str">
        <f>"陈巧玲"</f>
        <v>陈巧玲</v>
      </c>
      <c r="E285" s="2" t="str">
        <f>"667320240802170459135399"</f>
        <v>667320240802170459135399</v>
      </c>
      <c r="F285" s="4"/>
    </row>
    <row r="286" ht="30" customHeight="1" spans="1:6">
      <c r="A286" s="2">
        <v>283</v>
      </c>
      <c r="B286" s="3" t="str">
        <f t="shared" si="6"/>
        <v>05</v>
      </c>
      <c r="C286" s="3" t="s">
        <v>12</v>
      </c>
      <c r="D286" s="2" t="str">
        <f>"李美桂"</f>
        <v>李美桂</v>
      </c>
      <c r="E286" s="2" t="str">
        <f>"667320240802171335135401"</f>
        <v>667320240802171335135401</v>
      </c>
      <c r="F286" s="4"/>
    </row>
    <row r="287" ht="30" customHeight="1" spans="1:6">
      <c r="A287" s="2">
        <v>284</v>
      </c>
      <c r="B287" s="3" t="str">
        <f t="shared" si="6"/>
        <v>05</v>
      </c>
      <c r="C287" s="3" t="s">
        <v>12</v>
      </c>
      <c r="D287" s="2" t="str">
        <f>"符竹花"</f>
        <v>符竹花</v>
      </c>
      <c r="E287" s="2" t="str">
        <f>"667320240802172538135402"</f>
        <v>667320240802172538135402</v>
      </c>
      <c r="F287" s="4"/>
    </row>
    <row r="288" ht="30" customHeight="1" spans="1:6">
      <c r="A288" s="2">
        <v>285</v>
      </c>
      <c r="B288" s="3" t="str">
        <f t="shared" si="6"/>
        <v>05</v>
      </c>
      <c r="C288" s="3" t="s">
        <v>12</v>
      </c>
      <c r="D288" s="2" t="str">
        <f>"董丽红"</f>
        <v>董丽红</v>
      </c>
      <c r="E288" s="2" t="str">
        <f>"667320240802173512135404"</f>
        <v>667320240802173512135404</v>
      </c>
      <c r="F288" s="4"/>
    </row>
    <row r="289" ht="30" customHeight="1" spans="1:6">
      <c r="A289" s="2">
        <v>286</v>
      </c>
      <c r="B289" s="3" t="str">
        <f t="shared" si="6"/>
        <v>05</v>
      </c>
      <c r="C289" s="3" t="s">
        <v>12</v>
      </c>
      <c r="D289" s="2" t="str">
        <f>"黎多猷"</f>
        <v>黎多猷</v>
      </c>
      <c r="E289" s="2" t="str">
        <f>"667320240802174835135406"</f>
        <v>667320240802174835135406</v>
      </c>
      <c r="F289" s="4"/>
    </row>
    <row r="290" ht="30" customHeight="1" spans="1:6">
      <c r="A290" s="2">
        <v>287</v>
      </c>
      <c r="B290" s="3" t="str">
        <f t="shared" si="6"/>
        <v>05</v>
      </c>
      <c r="C290" s="3" t="s">
        <v>12</v>
      </c>
      <c r="D290" s="2" t="str">
        <f>"梁小洁"</f>
        <v>梁小洁</v>
      </c>
      <c r="E290" s="2" t="str">
        <f>"667320240802175559135408"</f>
        <v>667320240802175559135408</v>
      </c>
      <c r="F290" s="4"/>
    </row>
    <row r="291" ht="30" customHeight="1" spans="1:6">
      <c r="A291" s="2">
        <v>288</v>
      </c>
      <c r="B291" s="3" t="str">
        <f t="shared" si="6"/>
        <v>05</v>
      </c>
      <c r="C291" s="3" t="s">
        <v>12</v>
      </c>
      <c r="D291" s="2" t="str">
        <f>"李世凤"</f>
        <v>李世凤</v>
      </c>
      <c r="E291" s="2" t="str">
        <f>"667320240802175853135409"</f>
        <v>667320240802175853135409</v>
      </c>
      <c r="F291" s="4"/>
    </row>
    <row r="292" ht="30" customHeight="1" spans="1:6">
      <c r="A292" s="2">
        <v>289</v>
      </c>
      <c r="B292" s="3" t="str">
        <f t="shared" si="6"/>
        <v>05</v>
      </c>
      <c r="C292" s="3" t="s">
        <v>12</v>
      </c>
      <c r="D292" s="2" t="str">
        <f>"吴健玲"</f>
        <v>吴健玲</v>
      </c>
      <c r="E292" s="2" t="str">
        <f>"667320240802182832135412"</f>
        <v>667320240802182832135412</v>
      </c>
      <c r="F292" s="4"/>
    </row>
    <row r="293" ht="30" customHeight="1" spans="1:6">
      <c r="A293" s="2">
        <v>290</v>
      </c>
      <c r="B293" s="3" t="str">
        <f t="shared" si="6"/>
        <v>05</v>
      </c>
      <c r="C293" s="3" t="s">
        <v>12</v>
      </c>
      <c r="D293" s="2" t="str">
        <f>"何应祝"</f>
        <v>何应祝</v>
      </c>
      <c r="E293" s="2" t="str">
        <f>"667320240802191752135415"</f>
        <v>667320240802191752135415</v>
      </c>
      <c r="F293" s="4"/>
    </row>
    <row r="294" ht="30" customHeight="1" spans="1:6">
      <c r="A294" s="2">
        <v>291</v>
      </c>
      <c r="B294" s="3" t="str">
        <f t="shared" si="6"/>
        <v>05</v>
      </c>
      <c r="C294" s="3" t="s">
        <v>12</v>
      </c>
      <c r="D294" s="2" t="str">
        <f>"符月萍"</f>
        <v>符月萍</v>
      </c>
      <c r="E294" s="2" t="str">
        <f>"667320240802192029135416"</f>
        <v>667320240802192029135416</v>
      </c>
      <c r="F294" s="4"/>
    </row>
    <row r="295" ht="30" customHeight="1" spans="1:6">
      <c r="A295" s="2">
        <v>292</v>
      </c>
      <c r="B295" s="3" t="str">
        <f t="shared" si="6"/>
        <v>05</v>
      </c>
      <c r="C295" s="3" t="s">
        <v>12</v>
      </c>
      <c r="D295" s="2" t="str">
        <f>"李美多"</f>
        <v>李美多</v>
      </c>
      <c r="E295" s="2" t="str">
        <f>"667320240802200012135422"</f>
        <v>667320240802200012135422</v>
      </c>
      <c r="F295" s="4"/>
    </row>
    <row r="296" ht="30" customHeight="1" spans="1:6">
      <c r="A296" s="2">
        <v>293</v>
      </c>
      <c r="B296" s="3" t="str">
        <f t="shared" si="6"/>
        <v>05</v>
      </c>
      <c r="C296" s="3" t="s">
        <v>12</v>
      </c>
      <c r="D296" s="2" t="str">
        <f>"陈丽英"</f>
        <v>陈丽英</v>
      </c>
      <c r="E296" s="2" t="str">
        <f>"667320240802200601135425"</f>
        <v>667320240802200601135425</v>
      </c>
      <c r="F296" s="4"/>
    </row>
    <row r="297" ht="30" customHeight="1" spans="1:6">
      <c r="A297" s="2">
        <v>294</v>
      </c>
      <c r="B297" s="3" t="str">
        <f t="shared" si="6"/>
        <v>05</v>
      </c>
      <c r="C297" s="3" t="s">
        <v>12</v>
      </c>
      <c r="D297" s="2" t="str">
        <f>"吴娟秀"</f>
        <v>吴娟秀</v>
      </c>
      <c r="E297" s="2" t="str">
        <f>"667320240802203547135429"</f>
        <v>667320240802203547135429</v>
      </c>
      <c r="F297" s="4"/>
    </row>
    <row r="298" ht="30" customHeight="1" spans="1:6">
      <c r="A298" s="2">
        <v>295</v>
      </c>
      <c r="B298" s="3" t="str">
        <f t="shared" si="6"/>
        <v>05</v>
      </c>
      <c r="C298" s="3" t="s">
        <v>12</v>
      </c>
      <c r="D298" s="2" t="str">
        <f>"黎选鹏"</f>
        <v>黎选鹏</v>
      </c>
      <c r="E298" s="2" t="str">
        <f>"667320240802204540135430"</f>
        <v>667320240802204540135430</v>
      </c>
      <c r="F298" s="4"/>
    </row>
    <row r="299" ht="30" customHeight="1" spans="1:6">
      <c r="A299" s="2">
        <v>296</v>
      </c>
      <c r="B299" s="3" t="str">
        <f t="shared" si="6"/>
        <v>05</v>
      </c>
      <c r="C299" s="3" t="s">
        <v>12</v>
      </c>
      <c r="D299" s="2" t="str">
        <f>"何荷花"</f>
        <v>何荷花</v>
      </c>
      <c r="E299" s="2" t="str">
        <f>"667320240802205134135432"</f>
        <v>667320240802205134135432</v>
      </c>
      <c r="F299" s="4"/>
    </row>
    <row r="300" ht="30" customHeight="1" spans="1:6">
      <c r="A300" s="2">
        <v>297</v>
      </c>
      <c r="B300" s="3" t="str">
        <f t="shared" si="6"/>
        <v>05</v>
      </c>
      <c r="C300" s="3" t="s">
        <v>12</v>
      </c>
      <c r="D300" s="2" t="str">
        <f>"唐五妹"</f>
        <v>唐五妹</v>
      </c>
      <c r="E300" s="2" t="str">
        <f>"667320240802205458135434"</f>
        <v>667320240802205458135434</v>
      </c>
      <c r="F300" s="4"/>
    </row>
    <row r="301" ht="30" customHeight="1" spans="1:6">
      <c r="A301" s="2">
        <v>298</v>
      </c>
      <c r="B301" s="3" t="str">
        <f t="shared" si="6"/>
        <v>05</v>
      </c>
      <c r="C301" s="3" t="s">
        <v>12</v>
      </c>
      <c r="D301" s="2" t="str">
        <f>"符美连"</f>
        <v>符美连</v>
      </c>
      <c r="E301" s="2" t="str">
        <f>"667320240802210958135436"</f>
        <v>667320240802210958135436</v>
      </c>
      <c r="F301" s="4"/>
    </row>
    <row r="302" ht="30" customHeight="1" spans="1:6">
      <c r="A302" s="2">
        <v>299</v>
      </c>
      <c r="B302" s="3" t="str">
        <f t="shared" si="6"/>
        <v>05</v>
      </c>
      <c r="C302" s="3" t="s">
        <v>12</v>
      </c>
      <c r="D302" s="2" t="str">
        <f>"郑英珍"</f>
        <v>郑英珍</v>
      </c>
      <c r="E302" s="2" t="str">
        <f>"667320240802212613135441"</f>
        <v>667320240802212613135441</v>
      </c>
      <c r="F302" s="4"/>
    </row>
    <row r="303" ht="30" customHeight="1" spans="1:6">
      <c r="A303" s="2">
        <v>300</v>
      </c>
      <c r="B303" s="3" t="str">
        <f t="shared" si="6"/>
        <v>05</v>
      </c>
      <c r="C303" s="3" t="s">
        <v>12</v>
      </c>
      <c r="D303" s="2" t="str">
        <f>"李娥雪"</f>
        <v>李娥雪</v>
      </c>
      <c r="E303" s="2" t="str">
        <f>"667320240802215247135444"</f>
        <v>667320240802215247135444</v>
      </c>
      <c r="F303" s="4"/>
    </row>
    <row r="304" ht="30" customHeight="1" spans="1:6">
      <c r="A304" s="2">
        <v>301</v>
      </c>
      <c r="B304" s="3" t="str">
        <f t="shared" si="6"/>
        <v>05</v>
      </c>
      <c r="C304" s="3" t="s">
        <v>12</v>
      </c>
      <c r="D304" s="2" t="str">
        <f>"陈琼楼"</f>
        <v>陈琼楼</v>
      </c>
      <c r="E304" s="2" t="str">
        <f>"667320240802231640135451"</f>
        <v>667320240802231640135451</v>
      </c>
      <c r="F304" s="4"/>
    </row>
    <row r="305" ht="30" customHeight="1" spans="1:6">
      <c r="A305" s="2">
        <v>302</v>
      </c>
      <c r="B305" s="3" t="str">
        <f t="shared" si="6"/>
        <v>05</v>
      </c>
      <c r="C305" s="3" t="s">
        <v>12</v>
      </c>
      <c r="D305" s="2" t="str">
        <f>"韩云雨"</f>
        <v>韩云雨</v>
      </c>
      <c r="E305" s="2" t="str">
        <f>"667320240802232826135452"</f>
        <v>667320240802232826135452</v>
      </c>
      <c r="F305" s="4"/>
    </row>
    <row r="306" ht="30" customHeight="1" spans="1:6">
      <c r="A306" s="2">
        <v>303</v>
      </c>
      <c r="B306" s="3" t="str">
        <f t="shared" si="6"/>
        <v>05</v>
      </c>
      <c r="C306" s="3" t="s">
        <v>12</v>
      </c>
      <c r="D306" s="2" t="str">
        <f>"符保丹"</f>
        <v>符保丹</v>
      </c>
      <c r="E306" s="2" t="str">
        <f>"667320240802234623135455"</f>
        <v>667320240802234623135455</v>
      </c>
      <c r="F306" s="4"/>
    </row>
    <row r="307" ht="30" customHeight="1" spans="1:6">
      <c r="A307" s="2">
        <v>304</v>
      </c>
      <c r="B307" s="3" t="str">
        <f t="shared" si="6"/>
        <v>05</v>
      </c>
      <c r="C307" s="3" t="s">
        <v>12</v>
      </c>
      <c r="D307" s="2" t="str">
        <f>"符苗苗"</f>
        <v>符苗苗</v>
      </c>
      <c r="E307" s="2" t="str">
        <f>"667320240803003224135458"</f>
        <v>667320240803003224135458</v>
      </c>
      <c r="F307" s="4"/>
    </row>
    <row r="308" ht="30" customHeight="1" spans="1:6">
      <c r="A308" s="2">
        <v>305</v>
      </c>
      <c r="B308" s="3" t="str">
        <f t="shared" si="6"/>
        <v>05</v>
      </c>
      <c r="C308" s="3" t="s">
        <v>12</v>
      </c>
      <c r="D308" s="2" t="str">
        <f>"郑丽芳"</f>
        <v>郑丽芳</v>
      </c>
      <c r="E308" s="2" t="str">
        <f>"667320240803005120135459"</f>
        <v>667320240803005120135459</v>
      </c>
      <c r="F308" s="4"/>
    </row>
    <row r="309" ht="30" customHeight="1" spans="1:6">
      <c r="A309" s="2">
        <v>306</v>
      </c>
      <c r="B309" s="3" t="str">
        <f t="shared" si="6"/>
        <v>05</v>
      </c>
      <c r="C309" s="3" t="s">
        <v>12</v>
      </c>
      <c r="D309" s="2" t="str">
        <f>"吴传柳"</f>
        <v>吴传柳</v>
      </c>
      <c r="E309" s="2" t="str">
        <f>"667320240803084851135464"</f>
        <v>667320240803084851135464</v>
      </c>
      <c r="F309" s="4"/>
    </row>
    <row r="310" ht="30" customHeight="1" spans="1:6">
      <c r="A310" s="2">
        <v>307</v>
      </c>
      <c r="B310" s="3" t="str">
        <f t="shared" si="6"/>
        <v>05</v>
      </c>
      <c r="C310" s="3" t="s">
        <v>12</v>
      </c>
      <c r="D310" s="2" t="str">
        <f>"钟绮虹"</f>
        <v>钟绮虹</v>
      </c>
      <c r="E310" s="2" t="str">
        <f>"667320240803085211135465"</f>
        <v>667320240803085211135465</v>
      </c>
      <c r="F310" s="4"/>
    </row>
    <row r="311" ht="30" customHeight="1" spans="1:6">
      <c r="A311" s="2">
        <v>308</v>
      </c>
      <c r="B311" s="3" t="str">
        <f t="shared" si="6"/>
        <v>05</v>
      </c>
      <c r="C311" s="3" t="s">
        <v>12</v>
      </c>
      <c r="D311" s="2" t="str">
        <f>"冯友"</f>
        <v>冯友</v>
      </c>
      <c r="E311" s="2" t="str">
        <f>"667320240803101433135470"</f>
        <v>667320240803101433135470</v>
      </c>
      <c r="F311" s="4"/>
    </row>
    <row r="312" ht="30" customHeight="1" spans="1:6">
      <c r="A312" s="2">
        <v>309</v>
      </c>
      <c r="B312" s="3" t="str">
        <f t="shared" si="6"/>
        <v>05</v>
      </c>
      <c r="C312" s="3" t="s">
        <v>12</v>
      </c>
      <c r="D312" s="2" t="str">
        <f>"陈婆凤"</f>
        <v>陈婆凤</v>
      </c>
      <c r="E312" s="2" t="str">
        <f>"667320240803103341135471"</f>
        <v>667320240803103341135471</v>
      </c>
      <c r="F312" s="4"/>
    </row>
    <row r="313" ht="30" customHeight="1" spans="1:6">
      <c r="A313" s="2">
        <v>310</v>
      </c>
      <c r="B313" s="3" t="str">
        <f t="shared" si="6"/>
        <v>05</v>
      </c>
      <c r="C313" s="3" t="s">
        <v>12</v>
      </c>
      <c r="D313" s="2" t="str">
        <f>"李喜妃"</f>
        <v>李喜妃</v>
      </c>
      <c r="E313" s="2" t="str">
        <f>"667320240803104751135472"</f>
        <v>667320240803104751135472</v>
      </c>
      <c r="F313" s="4"/>
    </row>
    <row r="314" ht="30" customHeight="1" spans="1:6">
      <c r="A314" s="2">
        <v>311</v>
      </c>
      <c r="B314" s="3" t="str">
        <f t="shared" si="6"/>
        <v>05</v>
      </c>
      <c r="C314" s="3" t="s">
        <v>12</v>
      </c>
      <c r="D314" s="2" t="str">
        <f>"牛二英"</f>
        <v>牛二英</v>
      </c>
      <c r="E314" s="2" t="str">
        <f>"667320240803112257135474"</f>
        <v>667320240803112257135474</v>
      </c>
      <c r="F314" s="4"/>
    </row>
    <row r="315" ht="30" customHeight="1" spans="1:6">
      <c r="A315" s="2">
        <v>312</v>
      </c>
      <c r="B315" s="3" t="str">
        <f t="shared" si="6"/>
        <v>05</v>
      </c>
      <c r="C315" s="3" t="s">
        <v>12</v>
      </c>
      <c r="D315" s="2" t="str">
        <f>"张曼玉"</f>
        <v>张曼玉</v>
      </c>
      <c r="E315" s="2" t="str">
        <f>"667320240803113128135475"</f>
        <v>667320240803113128135475</v>
      </c>
      <c r="F315" s="4"/>
    </row>
    <row r="316" ht="30" customHeight="1" spans="1:6">
      <c r="A316" s="2">
        <v>313</v>
      </c>
      <c r="B316" s="3" t="str">
        <f t="shared" si="6"/>
        <v>05</v>
      </c>
      <c r="C316" s="3" t="s">
        <v>12</v>
      </c>
      <c r="D316" s="2" t="str">
        <f>"王旖"</f>
        <v>王旖</v>
      </c>
      <c r="E316" s="2" t="str">
        <f>"667320240803113143135476"</f>
        <v>667320240803113143135476</v>
      </c>
      <c r="F316" s="4"/>
    </row>
    <row r="317" ht="30" customHeight="1" spans="1:6">
      <c r="A317" s="2">
        <v>314</v>
      </c>
      <c r="B317" s="3" t="str">
        <f t="shared" si="6"/>
        <v>05</v>
      </c>
      <c r="C317" s="3" t="s">
        <v>12</v>
      </c>
      <c r="D317" s="2" t="str">
        <f>"卢良芳"</f>
        <v>卢良芳</v>
      </c>
      <c r="E317" s="2" t="str">
        <f>"667320240803134426135481"</f>
        <v>667320240803134426135481</v>
      </c>
      <c r="F317" s="4"/>
    </row>
    <row r="318" ht="30" customHeight="1" spans="1:6">
      <c r="A318" s="2">
        <v>315</v>
      </c>
      <c r="B318" s="3" t="str">
        <f t="shared" si="6"/>
        <v>05</v>
      </c>
      <c r="C318" s="3" t="s">
        <v>12</v>
      </c>
      <c r="D318" s="2" t="str">
        <f>"吴艳"</f>
        <v>吴艳</v>
      </c>
      <c r="E318" s="2" t="str">
        <f>"667320240803143829135485"</f>
        <v>667320240803143829135485</v>
      </c>
      <c r="F318" s="4"/>
    </row>
    <row r="319" ht="30" customHeight="1" spans="1:6">
      <c r="A319" s="2">
        <v>316</v>
      </c>
      <c r="B319" s="3" t="str">
        <f t="shared" si="6"/>
        <v>05</v>
      </c>
      <c r="C319" s="3" t="s">
        <v>12</v>
      </c>
      <c r="D319" s="2" t="str">
        <f>"蔡博芳"</f>
        <v>蔡博芳</v>
      </c>
      <c r="E319" s="2" t="str">
        <f>"667320240803150313135490"</f>
        <v>667320240803150313135490</v>
      </c>
      <c r="F319" s="4"/>
    </row>
    <row r="320" ht="30" customHeight="1" spans="1:6">
      <c r="A320" s="2">
        <v>317</v>
      </c>
      <c r="B320" s="3" t="str">
        <f t="shared" si="6"/>
        <v>05</v>
      </c>
      <c r="C320" s="3" t="s">
        <v>12</v>
      </c>
      <c r="D320" s="2" t="str">
        <f>"吴莹莹"</f>
        <v>吴莹莹</v>
      </c>
      <c r="E320" s="2" t="str">
        <f>"667320240803151935135491"</f>
        <v>667320240803151935135491</v>
      </c>
      <c r="F320" s="4"/>
    </row>
    <row r="321" ht="30" customHeight="1" spans="1:6">
      <c r="A321" s="2">
        <v>318</v>
      </c>
      <c r="B321" s="3" t="str">
        <f t="shared" si="6"/>
        <v>05</v>
      </c>
      <c r="C321" s="3" t="s">
        <v>12</v>
      </c>
      <c r="D321" s="2" t="str">
        <f>"冯经熙"</f>
        <v>冯经熙</v>
      </c>
      <c r="E321" s="2" t="str">
        <f>"667320240803153233135494"</f>
        <v>667320240803153233135494</v>
      </c>
      <c r="F321" s="4"/>
    </row>
    <row r="322" ht="30" customHeight="1" spans="1:6">
      <c r="A322" s="2">
        <v>319</v>
      </c>
      <c r="B322" s="3" t="str">
        <f t="shared" si="6"/>
        <v>05</v>
      </c>
      <c r="C322" s="3" t="s">
        <v>12</v>
      </c>
      <c r="D322" s="2" t="str">
        <f>"李德乾"</f>
        <v>李德乾</v>
      </c>
      <c r="E322" s="2" t="str">
        <f>"667320240803155013135495"</f>
        <v>667320240803155013135495</v>
      </c>
      <c r="F322" s="4"/>
    </row>
    <row r="323" ht="30" customHeight="1" spans="1:6">
      <c r="A323" s="2">
        <v>320</v>
      </c>
      <c r="B323" s="3" t="str">
        <f t="shared" si="6"/>
        <v>05</v>
      </c>
      <c r="C323" s="3" t="s">
        <v>12</v>
      </c>
      <c r="D323" s="2" t="str">
        <f>"钟妹菲"</f>
        <v>钟妹菲</v>
      </c>
      <c r="E323" s="2" t="str">
        <f>"667320240803155529135496"</f>
        <v>667320240803155529135496</v>
      </c>
      <c r="F323" s="4"/>
    </row>
    <row r="324" ht="30" customHeight="1" spans="1:6">
      <c r="A324" s="2">
        <v>321</v>
      </c>
      <c r="B324" s="3" t="str">
        <f t="shared" si="6"/>
        <v>05</v>
      </c>
      <c r="C324" s="3" t="s">
        <v>12</v>
      </c>
      <c r="D324" s="2" t="str">
        <f>"邢青清"</f>
        <v>邢青清</v>
      </c>
      <c r="E324" s="2" t="str">
        <f>"667320240803155728135497"</f>
        <v>667320240803155728135497</v>
      </c>
      <c r="F324" s="4"/>
    </row>
    <row r="325" ht="30" customHeight="1" spans="1:6">
      <c r="A325" s="2">
        <v>322</v>
      </c>
      <c r="B325" s="3" t="str">
        <f t="shared" si="6"/>
        <v>05</v>
      </c>
      <c r="C325" s="3" t="s">
        <v>12</v>
      </c>
      <c r="D325" s="2" t="str">
        <f>"吴佳佳"</f>
        <v>吴佳佳</v>
      </c>
      <c r="E325" s="2" t="str">
        <f>"667320240803160606135498"</f>
        <v>667320240803160606135498</v>
      </c>
      <c r="F325" s="4"/>
    </row>
    <row r="326" ht="30" customHeight="1" spans="1:6">
      <c r="A326" s="2">
        <v>323</v>
      </c>
      <c r="B326" s="3" t="str">
        <f t="shared" si="6"/>
        <v>05</v>
      </c>
      <c r="C326" s="3" t="s">
        <v>12</v>
      </c>
      <c r="D326" s="2" t="str">
        <f>"杨紫"</f>
        <v>杨紫</v>
      </c>
      <c r="E326" s="2" t="str">
        <f>"667320240803160837135499"</f>
        <v>667320240803160837135499</v>
      </c>
      <c r="F326" s="4"/>
    </row>
    <row r="327" ht="30" customHeight="1" spans="1:6">
      <c r="A327" s="2">
        <v>324</v>
      </c>
      <c r="B327" s="3" t="str">
        <f t="shared" si="6"/>
        <v>05</v>
      </c>
      <c r="C327" s="3" t="s">
        <v>12</v>
      </c>
      <c r="D327" s="2" t="str">
        <f>"张丽娜"</f>
        <v>张丽娜</v>
      </c>
      <c r="E327" s="2" t="str">
        <f>"667320240803163309135503"</f>
        <v>667320240803163309135503</v>
      </c>
      <c r="F327" s="4"/>
    </row>
    <row r="328" ht="30" customHeight="1" spans="1:6">
      <c r="A328" s="2">
        <v>325</v>
      </c>
      <c r="B328" s="3" t="str">
        <f t="shared" si="6"/>
        <v>05</v>
      </c>
      <c r="C328" s="3" t="s">
        <v>12</v>
      </c>
      <c r="D328" s="2" t="str">
        <f>"李丹璐"</f>
        <v>李丹璐</v>
      </c>
      <c r="E328" s="2" t="str">
        <f>"667320240803170643135509"</f>
        <v>667320240803170643135509</v>
      </c>
      <c r="F328" s="4"/>
    </row>
    <row r="329" ht="30" customHeight="1" spans="1:6">
      <c r="A329" s="2">
        <v>326</v>
      </c>
      <c r="B329" s="3" t="str">
        <f t="shared" si="6"/>
        <v>05</v>
      </c>
      <c r="C329" s="3" t="s">
        <v>12</v>
      </c>
      <c r="D329" s="2" t="str">
        <f>"吴健川"</f>
        <v>吴健川</v>
      </c>
      <c r="E329" s="2" t="str">
        <f>"667320240803171608135511"</f>
        <v>667320240803171608135511</v>
      </c>
      <c r="F329" s="4"/>
    </row>
    <row r="330" ht="30" customHeight="1" spans="1:6">
      <c r="A330" s="2">
        <v>327</v>
      </c>
      <c r="B330" s="3" t="str">
        <f t="shared" si="6"/>
        <v>05</v>
      </c>
      <c r="C330" s="3" t="s">
        <v>12</v>
      </c>
      <c r="D330" s="2" t="str">
        <f>"郑超"</f>
        <v>郑超</v>
      </c>
      <c r="E330" s="2" t="str">
        <f>"667320240803174319135514"</f>
        <v>667320240803174319135514</v>
      </c>
      <c r="F330" s="4"/>
    </row>
    <row r="331" ht="30" customHeight="1" spans="1:6">
      <c r="A331" s="2">
        <v>328</v>
      </c>
      <c r="B331" s="3" t="str">
        <f t="shared" si="6"/>
        <v>05</v>
      </c>
      <c r="C331" s="3" t="s">
        <v>12</v>
      </c>
      <c r="D331" s="2" t="str">
        <f>"刘小琴"</f>
        <v>刘小琴</v>
      </c>
      <c r="E331" s="2" t="str">
        <f>"667320240803175441135517"</f>
        <v>667320240803175441135517</v>
      </c>
      <c r="F331" s="4"/>
    </row>
    <row r="332" ht="30" customHeight="1" spans="1:6">
      <c r="A332" s="2">
        <v>329</v>
      </c>
      <c r="B332" s="3" t="str">
        <f t="shared" si="6"/>
        <v>05</v>
      </c>
      <c r="C332" s="3" t="s">
        <v>12</v>
      </c>
      <c r="D332" s="2" t="str">
        <f>"董木丽"</f>
        <v>董木丽</v>
      </c>
      <c r="E332" s="2" t="str">
        <f>"667320240803185604135519"</f>
        <v>667320240803185604135519</v>
      </c>
      <c r="F332" s="4"/>
    </row>
    <row r="333" ht="30" customHeight="1" spans="1:6">
      <c r="A333" s="2">
        <v>330</v>
      </c>
      <c r="B333" s="3" t="str">
        <f t="shared" si="6"/>
        <v>05</v>
      </c>
      <c r="C333" s="3" t="s">
        <v>12</v>
      </c>
      <c r="D333" s="2" t="str">
        <f>"刘上秀"</f>
        <v>刘上秀</v>
      </c>
      <c r="E333" s="2" t="str">
        <f>"667320240803201440135525"</f>
        <v>667320240803201440135525</v>
      </c>
      <c r="F333" s="4"/>
    </row>
    <row r="334" ht="30" customHeight="1" spans="1:6">
      <c r="A334" s="2">
        <v>331</v>
      </c>
      <c r="B334" s="3" t="str">
        <f t="shared" si="6"/>
        <v>05</v>
      </c>
      <c r="C334" s="3" t="s">
        <v>12</v>
      </c>
      <c r="D334" s="2" t="str">
        <f>"何光祥"</f>
        <v>何光祥</v>
      </c>
      <c r="E334" s="2" t="str">
        <f>"667320240803201721135526"</f>
        <v>667320240803201721135526</v>
      </c>
      <c r="F334" s="4"/>
    </row>
    <row r="335" ht="30" customHeight="1" spans="1:6">
      <c r="A335" s="2">
        <v>332</v>
      </c>
      <c r="B335" s="3" t="str">
        <f t="shared" ref="B335:B398" si="7">"05"</f>
        <v>05</v>
      </c>
      <c r="C335" s="3" t="s">
        <v>12</v>
      </c>
      <c r="D335" s="2" t="str">
        <f>"李神香"</f>
        <v>李神香</v>
      </c>
      <c r="E335" s="2" t="str">
        <f>"667320240803202930135527"</f>
        <v>667320240803202930135527</v>
      </c>
      <c r="F335" s="4"/>
    </row>
    <row r="336" ht="30" customHeight="1" spans="1:6">
      <c r="A336" s="2">
        <v>333</v>
      </c>
      <c r="B336" s="3" t="str">
        <f t="shared" si="7"/>
        <v>05</v>
      </c>
      <c r="C336" s="3" t="s">
        <v>12</v>
      </c>
      <c r="D336" s="2" t="str">
        <f>"孙雅琳"</f>
        <v>孙雅琳</v>
      </c>
      <c r="E336" s="2" t="str">
        <f>"667320240803210346135529"</f>
        <v>667320240803210346135529</v>
      </c>
      <c r="F336" s="4"/>
    </row>
    <row r="337" ht="30" customHeight="1" spans="1:6">
      <c r="A337" s="2">
        <v>334</v>
      </c>
      <c r="B337" s="3" t="str">
        <f t="shared" si="7"/>
        <v>05</v>
      </c>
      <c r="C337" s="3" t="s">
        <v>12</v>
      </c>
      <c r="D337" s="2" t="str">
        <f>"王若莹"</f>
        <v>王若莹</v>
      </c>
      <c r="E337" s="2" t="str">
        <f>"667320240803210956135530"</f>
        <v>667320240803210956135530</v>
      </c>
      <c r="F337" s="4"/>
    </row>
    <row r="338" ht="30" customHeight="1" spans="1:6">
      <c r="A338" s="2">
        <v>335</v>
      </c>
      <c r="B338" s="3" t="str">
        <f t="shared" si="7"/>
        <v>05</v>
      </c>
      <c r="C338" s="3" t="s">
        <v>12</v>
      </c>
      <c r="D338" s="2" t="str">
        <f>"吴茜"</f>
        <v>吴茜</v>
      </c>
      <c r="E338" s="2" t="str">
        <f>"667320240803211911135531"</f>
        <v>667320240803211911135531</v>
      </c>
      <c r="F338" s="4"/>
    </row>
    <row r="339" ht="30" customHeight="1" spans="1:6">
      <c r="A339" s="2">
        <v>336</v>
      </c>
      <c r="B339" s="3" t="str">
        <f t="shared" si="7"/>
        <v>05</v>
      </c>
      <c r="C339" s="3" t="s">
        <v>12</v>
      </c>
      <c r="D339" s="2" t="str">
        <f>"陈二翠"</f>
        <v>陈二翠</v>
      </c>
      <c r="E339" s="2" t="str">
        <f>"667320240803214108135535"</f>
        <v>667320240803214108135535</v>
      </c>
      <c r="F339" s="4"/>
    </row>
    <row r="340" ht="30" customHeight="1" spans="1:6">
      <c r="A340" s="2">
        <v>337</v>
      </c>
      <c r="B340" s="3" t="str">
        <f t="shared" si="7"/>
        <v>05</v>
      </c>
      <c r="C340" s="3" t="s">
        <v>12</v>
      </c>
      <c r="D340" s="2" t="str">
        <f>"黎惠霖"</f>
        <v>黎惠霖</v>
      </c>
      <c r="E340" s="2" t="str">
        <f>"667320240803214542135537"</f>
        <v>667320240803214542135537</v>
      </c>
      <c r="F340" s="4"/>
    </row>
    <row r="341" ht="30" customHeight="1" spans="1:6">
      <c r="A341" s="2">
        <v>338</v>
      </c>
      <c r="B341" s="3" t="str">
        <f t="shared" si="7"/>
        <v>05</v>
      </c>
      <c r="C341" s="3" t="s">
        <v>12</v>
      </c>
      <c r="D341" s="2" t="str">
        <f>"陈丹美"</f>
        <v>陈丹美</v>
      </c>
      <c r="E341" s="2" t="str">
        <f>"667320240803220347135539"</f>
        <v>667320240803220347135539</v>
      </c>
      <c r="F341" s="4"/>
    </row>
    <row r="342" ht="30" customHeight="1" spans="1:6">
      <c r="A342" s="2">
        <v>339</v>
      </c>
      <c r="B342" s="3" t="str">
        <f t="shared" si="7"/>
        <v>05</v>
      </c>
      <c r="C342" s="3" t="s">
        <v>12</v>
      </c>
      <c r="D342" s="2" t="str">
        <f>"周选亨"</f>
        <v>周选亨</v>
      </c>
      <c r="E342" s="2" t="str">
        <f>"667320240803221159135540"</f>
        <v>667320240803221159135540</v>
      </c>
      <c r="F342" s="4"/>
    </row>
    <row r="343" ht="30" customHeight="1" spans="1:6">
      <c r="A343" s="2">
        <v>340</v>
      </c>
      <c r="B343" s="3" t="str">
        <f t="shared" si="7"/>
        <v>05</v>
      </c>
      <c r="C343" s="3" t="s">
        <v>12</v>
      </c>
      <c r="D343" s="2" t="str">
        <f>"黎妹兰"</f>
        <v>黎妹兰</v>
      </c>
      <c r="E343" s="2" t="str">
        <f>"667320240803222127135543"</f>
        <v>667320240803222127135543</v>
      </c>
      <c r="F343" s="4"/>
    </row>
    <row r="344" ht="30" customHeight="1" spans="1:6">
      <c r="A344" s="2">
        <v>341</v>
      </c>
      <c r="B344" s="3" t="str">
        <f t="shared" si="7"/>
        <v>05</v>
      </c>
      <c r="C344" s="3" t="s">
        <v>12</v>
      </c>
      <c r="D344" s="2" t="str">
        <f>"符冬莉"</f>
        <v>符冬莉</v>
      </c>
      <c r="E344" s="2" t="str">
        <f>"667320240803222754135545"</f>
        <v>667320240803222754135545</v>
      </c>
      <c r="F344" s="4"/>
    </row>
    <row r="345" ht="30" customHeight="1" spans="1:6">
      <c r="A345" s="2">
        <v>342</v>
      </c>
      <c r="B345" s="3" t="str">
        <f t="shared" si="7"/>
        <v>05</v>
      </c>
      <c r="C345" s="3" t="s">
        <v>12</v>
      </c>
      <c r="D345" s="2" t="str">
        <f>"曾佳佳"</f>
        <v>曾佳佳</v>
      </c>
      <c r="E345" s="2" t="str">
        <f>"667320240803231108135547"</f>
        <v>667320240803231108135547</v>
      </c>
      <c r="F345" s="4"/>
    </row>
    <row r="346" ht="30" customHeight="1" spans="1:6">
      <c r="A346" s="2">
        <v>343</v>
      </c>
      <c r="B346" s="3" t="str">
        <f t="shared" si="7"/>
        <v>05</v>
      </c>
      <c r="C346" s="3" t="s">
        <v>12</v>
      </c>
      <c r="D346" s="2" t="str">
        <f>"邢火妙"</f>
        <v>邢火妙</v>
      </c>
      <c r="E346" s="2" t="str">
        <f>"667320240803231623135548"</f>
        <v>667320240803231623135548</v>
      </c>
      <c r="F346" s="4"/>
    </row>
    <row r="347" ht="30" customHeight="1" spans="1:6">
      <c r="A347" s="2">
        <v>344</v>
      </c>
      <c r="B347" s="3" t="str">
        <f t="shared" si="7"/>
        <v>05</v>
      </c>
      <c r="C347" s="3" t="s">
        <v>12</v>
      </c>
      <c r="D347" s="2" t="str">
        <f>"叶慧婷"</f>
        <v>叶慧婷</v>
      </c>
      <c r="E347" s="2" t="str">
        <f>"667320240804002648135553"</f>
        <v>667320240804002648135553</v>
      </c>
      <c r="F347" s="4"/>
    </row>
    <row r="348" ht="30" customHeight="1" spans="1:6">
      <c r="A348" s="2">
        <v>345</v>
      </c>
      <c r="B348" s="3" t="str">
        <f t="shared" si="7"/>
        <v>05</v>
      </c>
      <c r="C348" s="3" t="s">
        <v>12</v>
      </c>
      <c r="D348" s="2" t="str">
        <f>"万多映"</f>
        <v>万多映</v>
      </c>
      <c r="E348" s="2" t="str">
        <f>"667320240804020749135557"</f>
        <v>667320240804020749135557</v>
      </c>
      <c r="F348" s="4"/>
    </row>
    <row r="349" ht="30" customHeight="1" spans="1:6">
      <c r="A349" s="2">
        <v>346</v>
      </c>
      <c r="B349" s="3" t="str">
        <f t="shared" si="7"/>
        <v>05</v>
      </c>
      <c r="C349" s="3" t="s">
        <v>12</v>
      </c>
      <c r="D349" s="2" t="str">
        <f>"卜丽媛"</f>
        <v>卜丽媛</v>
      </c>
      <c r="E349" s="2" t="str">
        <f>"667320240804075317135558"</f>
        <v>667320240804075317135558</v>
      </c>
      <c r="F349" s="4"/>
    </row>
    <row r="350" ht="30" customHeight="1" spans="1:6">
      <c r="A350" s="2">
        <v>347</v>
      </c>
      <c r="B350" s="3" t="str">
        <f t="shared" si="7"/>
        <v>05</v>
      </c>
      <c r="C350" s="3" t="s">
        <v>12</v>
      </c>
      <c r="D350" s="2" t="str">
        <f>"吴桂香"</f>
        <v>吴桂香</v>
      </c>
      <c r="E350" s="2" t="str">
        <f>"667320240804085102135561"</f>
        <v>667320240804085102135561</v>
      </c>
      <c r="F350" s="4"/>
    </row>
    <row r="351" ht="30" customHeight="1" spans="1:6">
      <c r="A351" s="2">
        <v>348</v>
      </c>
      <c r="B351" s="3" t="str">
        <f t="shared" si="7"/>
        <v>05</v>
      </c>
      <c r="C351" s="3" t="s">
        <v>12</v>
      </c>
      <c r="D351" s="2" t="str">
        <f>"陈玉莲"</f>
        <v>陈玉莲</v>
      </c>
      <c r="E351" s="2" t="str">
        <f>"667320240804091253135564"</f>
        <v>667320240804091253135564</v>
      </c>
      <c r="F351" s="4"/>
    </row>
    <row r="352" ht="30" customHeight="1" spans="1:6">
      <c r="A352" s="2">
        <v>349</v>
      </c>
      <c r="B352" s="3" t="str">
        <f t="shared" si="7"/>
        <v>05</v>
      </c>
      <c r="C352" s="3" t="s">
        <v>12</v>
      </c>
      <c r="D352" s="2" t="str">
        <f>"王龙碧"</f>
        <v>王龙碧</v>
      </c>
      <c r="E352" s="2" t="str">
        <f>"667320240804095125135567"</f>
        <v>667320240804095125135567</v>
      </c>
      <c r="F352" s="4"/>
    </row>
    <row r="353" ht="30" customHeight="1" spans="1:6">
      <c r="A353" s="2">
        <v>350</v>
      </c>
      <c r="B353" s="3" t="str">
        <f t="shared" si="7"/>
        <v>05</v>
      </c>
      <c r="C353" s="3" t="s">
        <v>12</v>
      </c>
      <c r="D353" s="2" t="str">
        <f>"李凤兰"</f>
        <v>李凤兰</v>
      </c>
      <c r="E353" s="2" t="str">
        <f>"667320240804095307135568"</f>
        <v>667320240804095307135568</v>
      </c>
      <c r="F353" s="4"/>
    </row>
    <row r="354" ht="30" customHeight="1" spans="1:6">
      <c r="A354" s="2">
        <v>351</v>
      </c>
      <c r="B354" s="3" t="str">
        <f t="shared" si="7"/>
        <v>05</v>
      </c>
      <c r="C354" s="3" t="s">
        <v>12</v>
      </c>
      <c r="D354" s="2" t="str">
        <f>"潘纪丹"</f>
        <v>潘纪丹</v>
      </c>
      <c r="E354" s="2" t="str">
        <f>"667320240804102544135571"</f>
        <v>667320240804102544135571</v>
      </c>
      <c r="F354" s="4"/>
    </row>
    <row r="355" ht="30" customHeight="1" spans="1:6">
      <c r="A355" s="2">
        <v>352</v>
      </c>
      <c r="B355" s="3" t="str">
        <f t="shared" si="7"/>
        <v>05</v>
      </c>
      <c r="C355" s="3" t="s">
        <v>12</v>
      </c>
      <c r="D355" s="2" t="str">
        <f>"陶昌娜"</f>
        <v>陶昌娜</v>
      </c>
      <c r="E355" s="2" t="str">
        <f>"667320240804113249135574"</f>
        <v>667320240804113249135574</v>
      </c>
      <c r="F355" s="4"/>
    </row>
    <row r="356" ht="30" customHeight="1" spans="1:6">
      <c r="A356" s="2">
        <v>353</v>
      </c>
      <c r="B356" s="3" t="str">
        <f t="shared" si="7"/>
        <v>05</v>
      </c>
      <c r="C356" s="3" t="s">
        <v>12</v>
      </c>
      <c r="D356" s="2" t="str">
        <f>"吴桂香"</f>
        <v>吴桂香</v>
      </c>
      <c r="E356" s="2" t="str">
        <f>"667320240804114755135576"</f>
        <v>667320240804114755135576</v>
      </c>
      <c r="F356" s="4"/>
    </row>
    <row r="357" ht="30" customHeight="1" spans="1:6">
      <c r="A357" s="2">
        <v>354</v>
      </c>
      <c r="B357" s="3" t="str">
        <f t="shared" si="7"/>
        <v>05</v>
      </c>
      <c r="C357" s="3" t="s">
        <v>12</v>
      </c>
      <c r="D357" s="2" t="str">
        <f>"吴芳澳"</f>
        <v>吴芳澳</v>
      </c>
      <c r="E357" s="2" t="str">
        <f>"667320240804122145135579"</f>
        <v>667320240804122145135579</v>
      </c>
      <c r="F357" s="4"/>
    </row>
    <row r="358" ht="30" customHeight="1" spans="1:6">
      <c r="A358" s="2">
        <v>355</v>
      </c>
      <c r="B358" s="3" t="str">
        <f t="shared" si="7"/>
        <v>05</v>
      </c>
      <c r="C358" s="3" t="s">
        <v>12</v>
      </c>
      <c r="D358" s="2" t="str">
        <f>"苏彩鸿"</f>
        <v>苏彩鸿</v>
      </c>
      <c r="E358" s="2" t="str">
        <f>"667320240804130251135582"</f>
        <v>667320240804130251135582</v>
      </c>
      <c r="F358" s="4"/>
    </row>
    <row r="359" ht="30" customHeight="1" spans="1:6">
      <c r="A359" s="2">
        <v>356</v>
      </c>
      <c r="B359" s="3" t="str">
        <f t="shared" si="7"/>
        <v>05</v>
      </c>
      <c r="C359" s="3" t="s">
        <v>12</v>
      </c>
      <c r="D359" s="2" t="str">
        <f>"赵运合"</f>
        <v>赵运合</v>
      </c>
      <c r="E359" s="2" t="str">
        <f>"667320240804132426135583"</f>
        <v>667320240804132426135583</v>
      </c>
      <c r="F359" s="4"/>
    </row>
    <row r="360" ht="30" customHeight="1" spans="1:6">
      <c r="A360" s="2">
        <v>357</v>
      </c>
      <c r="B360" s="3" t="str">
        <f t="shared" si="7"/>
        <v>05</v>
      </c>
      <c r="C360" s="3" t="s">
        <v>12</v>
      </c>
      <c r="D360" s="2" t="str">
        <f>"符安健"</f>
        <v>符安健</v>
      </c>
      <c r="E360" s="2" t="str">
        <f>"667320240804134105135586"</f>
        <v>667320240804134105135586</v>
      </c>
      <c r="F360" s="4"/>
    </row>
    <row r="361" ht="30" customHeight="1" spans="1:6">
      <c r="A361" s="2">
        <v>358</v>
      </c>
      <c r="B361" s="3" t="str">
        <f t="shared" si="7"/>
        <v>05</v>
      </c>
      <c r="C361" s="3" t="s">
        <v>12</v>
      </c>
      <c r="D361" s="2" t="str">
        <f>"林彦彤"</f>
        <v>林彦彤</v>
      </c>
      <c r="E361" s="2" t="str">
        <f>"667320240804142214135590"</f>
        <v>667320240804142214135590</v>
      </c>
      <c r="F361" s="4"/>
    </row>
    <row r="362" ht="30" customHeight="1" spans="1:6">
      <c r="A362" s="2">
        <v>359</v>
      </c>
      <c r="B362" s="3" t="str">
        <f t="shared" si="7"/>
        <v>05</v>
      </c>
      <c r="C362" s="3" t="s">
        <v>12</v>
      </c>
      <c r="D362" s="2" t="str">
        <f>"李引桂"</f>
        <v>李引桂</v>
      </c>
      <c r="E362" s="2" t="str">
        <f>"667320240804151409135594"</f>
        <v>667320240804151409135594</v>
      </c>
      <c r="F362" s="4"/>
    </row>
    <row r="363" ht="30" customHeight="1" spans="1:6">
      <c r="A363" s="2">
        <v>360</v>
      </c>
      <c r="B363" s="3" t="str">
        <f t="shared" si="7"/>
        <v>05</v>
      </c>
      <c r="C363" s="3" t="s">
        <v>12</v>
      </c>
      <c r="D363" s="2" t="str">
        <f>"羊丽红"</f>
        <v>羊丽红</v>
      </c>
      <c r="E363" s="2" t="str">
        <f>"667320240804160109135597"</f>
        <v>667320240804160109135597</v>
      </c>
      <c r="F363" s="4"/>
    </row>
    <row r="364" ht="30" customHeight="1" spans="1:6">
      <c r="A364" s="2">
        <v>361</v>
      </c>
      <c r="B364" s="3" t="str">
        <f t="shared" si="7"/>
        <v>05</v>
      </c>
      <c r="C364" s="3" t="s">
        <v>12</v>
      </c>
      <c r="D364" s="2" t="str">
        <f>"薛六英"</f>
        <v>薛六英</v>
      </c>
      <c r="E364" s="2" t="str">
        <f>"667320240804160124135598"</f>
        <v>667320240804160124135598</v>
      </c>
      <c r="F364" s="4"/>
    </row>
    <row r="365" ht="30" customHeight="1" spans="1:6">
      <c r="A365" s="2">
        <v>362</v>
      </c>
      <c r="B365" s="3" t="str">
        <f t="shared" si="7"/>
        <v>05</v>
      </c>
      <c r="C365" s="3" t="s">
        <v>12</v>
      </c>
      <c r="D365" s="2" t="str">
        <f>"麦少和"</f>
        <v>麦少和</v>
      </c>
      <c r="E365" s="2" t="str">
        <f>"667320240804171139135605"</f>
        <v>667320240804171139135605</v>
      </c>
      <c r="F365" s="4"/>
    </row>
    <row r="366" ht="30" customHeight="1" spans="1:6">
      <c r="A366" s="2">
        <v>363</v>
      </c>
      <c r="B366" s="3" t="str">
        <f t="shared" si="7"/>
        <v>05</v>
      </c>
      <c r="C366" s="3" t="s">
        <v>12</v>
      </c>
      <c r="D366" s="2" t="str">
        <f>"朱虹文"</f>
        <v>朱虹文</v>
      </c>
      <c r="E366" s="2" t="str">
        <f>"667320240804183020135608"</f>
        <v>667320240804183020135608</v>
      </c>
      <c r="F366" s="4"/>
    </row>
    <row r="367" ht="30" customHeight="1" spans="1:6">
      <c r="A367" s="2">
        <v>364</v>
      </c>
      <c r="B367" s="3" t="str">
        <f t="shared" si="7"/>
        <v>05</v>
      </c>
      <c r="C367" s="3" t="s">
        <v>12</v>
      </c>
      <c r="D367" s="2" t="str">
        <f>"吴玉凤"</f>
        <v>吴玉凤</v>
      </c>
      <c r="E367" s="2" t="str">
        <f>"667320240804183052135609"</f>
        <v>667320240804183052135609</v>
      </c>
      <c r="F367" s="4"/>
    </row>
    <row r="368" ht="30" customHeight="1" spans="1:6">
      <c r="A368" s="2">
        <v>365</v>
      </c>
      <c r="B368" s="3" t="str">
        <f t="shared" si="7"/>
        <v>05</v>
      </c>
      <c r="C368" s="3" t="s">
        <v>12</v>
      </c>
      <c r="D368" s="2" t="str">
        <f>"陈玉嘉"</f>
        <v>陈玉嘉</v>
      </c>
      <c r="E368" s="2" t="str">
        <f>"667320240804191505135612"</f>
        <v>667320240804191505135612</v>
      </c>
      <c r="F368" s="4"/>
    </row>
    <row r="369" ht="30" customHeight="1" spans="1:6">
      <c r="A369" s="2">
        <v>366</v>
      </c>
      <c r="B369" s="3" t="str">
        <f t="shared" si="7"/>
        <v>05</v>
      </c>
      <c r="C369" s="3" t="s">
        <v>12</v>
      </c>
      <c r="D369" s="2" t="str">
        <f>"韩秋凤"</f>
        <v>韩秋凤</v>
      </c>
      <c r="E369" s="2" t="str">
        <f>"667320240804191654135613"</f>
        <v>667320240804191654135613</v>
      </c>
      <c r="F369" s="4"/>
    </row>
    <row r="370" ht="30" customHeight="1" spans="1:6">
      <c r="A370" s="2">
        <v>367</v>
      </c>
      <c r="B370" s="3" t="str">
        <f t="shared" si="7"/>
        <v>05</v>
      </c>
      <c r="C370" s="3" t="s">
        <v>12</v>
      </c>
      <c r="D370" s="2" t="str">
        <f>"姚思禹"</f>
        <v>姚思禹</v>
      </c>
      <c r="E370" s="2" t="str">
        <f>"667320240804191754135614"</f>
        <v>667320240804191754135614</v>
      </c>
      <c r="F370" s="4"/>
    </row>
    <row r="371" ht="30" customHeight="1" spans="1:6">
      <c r="A371" s="2">
        <v>368</v>
      </c>
      <c r="B371" s="3" t="str">
        <f t="shared" si="7"/>
        <v>05</v>
      </c>
      <c r="C371" s="3" t="s">
        <v>12</v>
      </c>
      <c r="D371" s="2" t="str">
        <f>"杨端莹"</f>
        <v>杨端莹</v>
      </c>
      <c r="E371" s="2" t="str">
        <f>"667320240804192400135615"</f>
        <v>667320240804192400135615</v>
      </c>
      <c r="F371" s="4"/>
    </row>
    <row r="372" ht="30" customHeight="1" spans="1:6">
      <c r="A372" s="2">
        <v>369</v>
      </c>
      <c r="B372" s="3" t="str">
        <f t="shared" si="7"/>
        <v>05</v>
      </c>
      <c r="C372" s="3" t="s">
        <v>12</v>
      </c>
      <c r="D372" s="2" t="str">
        <f>"羊艳梅"</f>
        <v>羊艳梅</v>
      </c>
      <c r="E372" s="2" t="str">
        <f>"667320240804192617135616"</f>
        <v>667320240804192617135616</v>
      </c>
      <c r="F372" s="4"/>
    </row>
    <row r="373" ht="30" customHeight="1" spans="1:6">
      <c r="A373" s="2">
        <v>370</v>
      </c>
      <c r="B373" s="3" t="str">
        <f t="shared" si="7"/>
        <v>05</v>
      </c>
      <c r="C373" s="3" t="s">
        <v>12</v>
      </c>
      <c r="D373" s="2" t="str">
        <f>"许紫昕"</f>
        <v>许紫昕</v>
      </c>
      <c r="E373" s="2" t="str">
        <f>"667320240804193544135617"</f>
        <v>667320240804193544135617</v>
      </c>
      <c r="F373" s="4"/>
    </row>
    <row r="374" ht="30" customHeight="1" spans="1:6">
      <c r="A374" s="2">
        <v>371</v>
      </c>
      <c r="B374" s="3" t="str">
        <f t="shared" si="7"/>
        <v>05</v>
      </c>
      <c r="C374" s="3" t="s">
        <v>12</v>
      </c>
      <c r="D374" s="2" t="str">
        <f>"羊冠婷"</f>
        <v>羊冠婷</v>
      </c>
      <c r="E374" s="2" t="str">
        <f>"667320240804200052135621"</f>
        <v>667320240804200052135621</v>
      </c>
      <c r="F374" s="4"/>
    </row>
    <row r="375" ht="30" customHeight="1" spans="1:6">
      <c r="A375" s="2">
        <v>372</v>
      </c>
      <c r="B375" s="3" t="str">
        <f t="shared" si="7"/>
        <v>05</v>
      </c>
      <c r="C375" s="3" t="s">
        <v>12</v>
      </c>
      <c r="D375" s="2" t="str">
        <f>"吴海莲"</f>
        <v>吴海莲</v>
      </c>
      <c r="E375" s="2" t="str">
        <f>"667320240804200608135622"</f>
        <v>667320240804200608135622</v>
      </c>
      <c r="F375" s="4"/>
    </row>
    <row r="376" ht="30" customHeight="1" spans="1:6">
      <c r="A376" s="2">
        <v>373</v>
      </c>
      <c r="B376" s="3" t="str">
        <f t="shared" si="7"/>
        <v>05</v>
      </c>
      <c r="C376" s="3" t="s">
        <v>12</v>
      </c>
      <c r="D376" s="2" t="str">
        <f>"张玳娇"</f>
        <v>张玳娇</v>
      </c>
      <c r="E376" s="2" t="str">
        <f>"667320240804201248135623"</f>
        <v>667320240804201248135623</v>
      </c>
      <c r="F376" s="4"/>
    </row>
    <row r="377" ht="30" customHeight="1" spans="1:6">
      <c r="A377" s="2">
        <v>374</v>
      </c>
      <c r="B377" s="3" t="str">
        <f t="shared" si="7"/>
        <v>05</v>
      </c>
      <c r="C377" s="3" t="s">
        <v>12</v>
      </c>
      <c r="D377" s="2" t="str">
        <f>"许梅芳"</f>
        <v>许梅芳</v>
      </c>
      <c r="E377" s="2" t="str">
        <f>"667320240804204943135626"</f>
        <v>667320240804204943135626</v>
      </c>
      <c r="F377" s="4"/>
    </row>
    <row r="378" ht="30" customHeight="1" spans="1:6">
      <c r="A378" s="2">
        <v>375</v>
      </c>
      <c r="B378" s="3" t="str">
        <f t="shared" si="7"/>
        <v>05</v>
      </c>
      <c r="C378" s="3" t="s">
        <v>12</v>
      </c>
      <c r="D378" s="2" t="str">
        <f>"黎以煌"</f>
        <v>黎以煌</v>
      </c>
      <c r="E378" s="2" t="str">
        <f>"667320240804205639135627"</f>
        <v>667320240804205639135627</v>
      </c>
      <c r="F378" s="4"/>
    </row>
    <row r="379" ht="30" customHeight="1" spans="1:6">
      <c r="A379" s="2">
        <v>376</v>
      </c>
      <c r="B379" s="3" t="str">
        <f t="shared" si="7"/>
        <v>05</v>
      </c>
      <c r="C379" s="3" t="s">
        <v>12</v>
      </c>
      <c r="D379" s="2" t="str">
        <f>"郑书创"</f>
        <v>郑书创</v>
      </c>
      <c r="E379" s="2" t="str">
        <f>"667320240804205734135628"</f>
        <v>667320240804205734135628</v>
      </c>
      <c r="F379" s="4"/>
    </row>
    <row r="380" ht="30" customHeight="1" spans="1:6">
      <c r="A380" s="2">
        <v>377</v>
      </c>
      <c r="B380" s="3" t="str">
        <f t="shared" si="7"/>
        <v>05</v>
      </c>
      <c r="C380" s="3" t="s">
        <v>12</v>
      </c>
      <c r="D380" s="2" t="str">
        <f>"陈人诗"</f>
        <v>陈人诗</v>
      </c>
      <c r="E380" s="2" t="str">
        <f>"667320240804210659135630"</f>
        <v>667320240804210659135630</v>
      </c>
      <c r="F380" s="4"/>
    </row>
    <row r="381" ht="30" customHeight="1" spans="1:6">
      <c r="A381" s="2">
        <v>378</v>
      </c>
      <c r="B381" s="3" t="str">
        <f t="shared" si="7"/>
        <v>05</v>
      </c>
      <c r="C381" s="3" t="s">
        <v>12</v>
      </c>
      <c r="D381" s="2" t="str">
        <f>"张秋爱"</f>
        <v>张秋爱</v>
      </c>
      <c r="E381" s="2" t="str">
        <f>"667320240804211254135631"</f>
        <v>667320240804211254135631</v>
      </c>
      <c r="F381" s="4"/>
    </row>
    <row r="382" ht="30" customHeight="1" spans="1:6">
      <c r="A382" s="2">
        <v>379</v>
      </c>
      <c r="B382" s="3" t="str">
        <f t="shared" si="7"/>
        <v>05</v>
      </c>
      <c r="C382" s="3" t="s">
        <v>12</v>
      </c>
      <c r="D382" s="2" t="str">
        <f>"李壮玉"</f>
        <v>李壮玉</v>
      </c>
      <c r="E382" s="2" t="str">
        <f>"667320240804211356135632"</f>
        <v>667320240804211356135632</v>
      </c>
      <c r="F382" s="4"/>
    </row>
    <row r="383" ht="30" customHeight="1" spans="1:6">
      <c r="A383" s="2">
        <v>380</v>
      </c>
      <c r="B383" s="3" t="str">
        <f t="shared" si="7"/>
        <v>05</v>
      </c>
      <c r="C383" s="3" t="s">
        <v>12</v>
      </c>
      <c r="D383" s="2" t="str">
        <f>"李君爱"</f>
        <v>李君爱</v>
      </c>
      <c r="E383" s="2" t="str">
        <f>"667320240804212304135635"</f>
        <v>667320240804212304135635</v>
      </c>
      <c r="F383" s="4"/>
    </row>
    <row r="384" ht="30" customHeight="1" spans="1:6">
      <c r="A384" s="2">
        <v>381</v>
      </c>
      <c r="B384" s="3" t="str">
        <f t="shared" si="7"/>
        <v>05</v>
      </c>
      <c r="C384" s="3" t="s">
        <v>12</v>
      </c>
      <c r="D384" s="2" t="str">
        <f>"蒙海翠"</f>
        <v>蒙海翠</v>
      </c>
      <c r="E384" s="2" t="str">
        <f>"667320240804214210135638"</f>
        <v>667320240804214210135638</v>
      </c>
      <c r="F384" s="4"/>
    </row>
    <row r="385" ht="30" customHeight="1" spans="1:6">
      <c r="A385" s="2">
        <v>382</v>
      </c>
      <c r="B385" s="3" t="str">
        <f t="shared" si="7"/>
        <v>05</v>
      </c>
      <c r="C385" s="3" t="s">
        <v>12</v>
      </c>
      <c r="D385" s="2" t="str">
        <f>"段淑航"</f>
        <v>段淑航</v>
      </c>
      <c r="E385" s="2" t="str">
        <f>"667320240804220003135642"</f>
        <v>667320240804220003135642</v>
      </c>
      <c r="F385" s="4"/>
    </row>
    <row r="386" ht="30" customHeight="1" spans="1:6">
      <c r="A386" s="2">
        <v>383</v>
      </c>
      <c r="B386" s="3" t="str">
        <f t="shared" si="7"/>
        <v>05</v>
      </c>
      <c r="C386" s="3" t="s">
        <v>12</v>
      </c>
      <c r="D386" s="2" t="str">
        <f>"符文韵"</f>
        <v>符文韵</v>
      </c>
      <c r="E386" s="2" t="str">
        <f>"667320240804220410135643"</f>
        <v>667320240804220410135643</v>
      </c>
      <c r="F386" s="4"/>
    </row>
    <row r="387" ht="30" customHeight="1" spans="1:6">
      <c r="A387" s="2">
        <v>384</v>
      </c>
      <c r="B387" s="3" t="str">
        <f t="shared" si="7"/>
        <v>05</v>
      </c>
      <c r="C387" s="3" t="s">
        <v>12</v>
      </c>
      <c r="D387" s="2" t="str">
        <f>"陈克伟"</f>
        <v>陈克伟</v>
      </c>
      <c r="E387" s="2" t="str">
        <f>"667320240804232351135649"</f>
        <v>667320240804232351135649</v>
      </c>
      <c r="F387" s="4"/>
    </row>
    <row r="388" ht="30" customHeight="1" spans="1:6">
      <c r="A388" s="2">
        <v>385</v>
      </c>
      <c r="B388" s="3" t="str">
        <f t="shared" si="7"/>
        <v>05</v>
      </c>
      <c r="C388" s="3" t="s">
        <v>12</v>
      </c>
      <c r="D388" s="2" t="str">
        <f>"吴燕雪"</f>
        <v>吴燕雪</v>
      </c>
      <c r="E388" s="2" t="str">
        <f>"667320240804232600135650"</f>
        <v>667320240804232600135650</v>
      </c>
      <c r="F388" s="4"/>
    </row>
    <row r="389" ht="30" customHeight="1" spans="1:6">
      <c r="A389" s="2">
        <v>386</v>
      </c>
      <c r="B389" s="3" t="str">
        <f t="shared" si="7"/>
        <v>05</v>
      </c>
      <c r="C389" s="3" t="s">
        <v>12</v>
      </c>
      <c r="D389" s="2" t="str">
        <f>"符秀娜"</f>
        <v>符秀娜</v>
      </c>
      <c r="E389" s="2" t="str">
        <f>"667320240804233941135651"</f>
        <v>667320240804233941135651</v>
      </c>
      <c r="F389" s="4"/>
    </row>
    <row r="390" ht="30" customHeight="1" spans="1:6">
      <c r="A390" s="2">
        <v>387</v>
      </c>
      <c r="B390" s="3" t="str">
        <f t="shared" si="7"/>
        <v>05</v>
      </c>
      <c r="C390" s="3" t="s">
        <v>12</v>
      </c>
      <c r="D390" s="2" t="str">
        <f>"高蝶"</f>
        <v>高蝶</v>
      </c>
      <c r="E390" s="2" t="str">
        <f>"667320240804234843135652"</f>
        <v>667320240804234843135652</v>
      </c>
      <c r="F390" s="4"/>
    </row>
    <row r="391" ht="30" customHeight="1" spans="1:6">
      <c r="A391" s="2">
        <v>388</v>
      </c>
      <c r="B391" s="3" t="str">
        <f t="shared" si="7"/>
        <v>05</v>
      </c>
      <c r="C391" s="3" t="s">
        <v>12</v>
      </c>
      <c r="D391" s="2" t="str">
        <f>"何艳莹"</f>
        <v>何艳莹</v>
      </c>
      <c r="E391" s="2" t="str">
        <f>"667320240805005101135656"</f>
        <v>667320240805005101135656</v>
      </c>
      <c r="F391" s="4"/>
    </row>
    <row r="392" ht="30" customHeight="1" spans="1:6">
      <c r="A392" s="2">
        <v>389</v>
      </c>
      <c r="B392" s="3" t="str">
        <f t="shared" si="7"/>
        <v>05</v>
      </c>
      <c r="C392" s="3" t="s">
        <v>12</v>
      </c>
      <c r="D392" s="2" t="str">
        <f>"徐美莲"</f>
        <v>徐美莲</v>
      </c>
      <c r="E392" s="2" t="str">
        <f>"667320240805010430135658"</f>
        <v>667320240805010430135658</v>
      </c>
      <c r="F392" s="4"/>
    </row>
    <row r="393" ht="30" customHeight="1" spans="1:6">
      <c r="A393" s="2">
        <v>390</v>
      </c>
      <c r="B393" s="3" t="str">
        <f t="shared" si="7"/>
        <v>05</v>
      </c>
      <c r="C393" s="3" t="s">
        <v>12</v>
      </c>
      <c r="D393" s="2" t="str">
        <f>"梁丽"</f>
        <v>梁丽</v>
      </c>
      <c r="E393" s="2" t="str">
        <f>"667320240805020131135659"</f>
        <v>667320240805020131135659</v>
      </c>
      <c r="F393" s="4"/>
    </row>
    <row r="394" ht="30" customHeight="1" spans="1:6">
      <c r="A394" s="2">
        <v>391</v>
      </c>
      <c r="B394" s="3" t="str">
        <f t="shared" si="7"/>
        <v>05</v>
      </c>
      <c r="C394" s="3" t="s">
        <v>12</v>
      </c>
      <c r="D394" s="2" t="str">
        <f>"张婉期"</f>
        <v>张婉期</v>
      </c>
      <c r="E394" s="2" t="str">
        <f>"667320240805064723135661"</f>
        <v>667320240805064723135661</v>
      </c>
      <c r="F394" s="4"/>
    </row>
    <row r="395" ht="30" customHeight="1" spans="1:6">
      <c r="A395" s="2">
        <v>392</v>
      </c>
      <c r="B395" s="3" t="str">
        <f t="shared" si="7"/>
        <v>05</v>
      </c>
      <c r="C395" s="3" t="s">
        <v>12</v>
      </c>
      <c r="D395" s="2" t="str">
        <f>"许锦淑"</f>
        <v>许锦淑</v>
      </c>
      <c r="E395" s="2" t="str">
        <f>"667320240805084738135664"</f>
        <v>667320240805084738135664</v>
      </c>
      <c r="F395" s="4"/>
    </row>
    <row r="396" ht="30" customHeight="1" spans="1:6">
      <c r="A396" s="2">
        <v>393</v>
      </c>
      <c r="B396" s="3" t="str">
        <f t="shared" si="7"/>
        <v>05</v>
      </c>
      <c r="C396" s="3" t="s">
        <v>12</v>
      </c>
      <c r="D396" s="2" t="str">
        <f>"羊初乾"</f>
        <v>羊初乾</v>
      </c>
      <c r="E396" s="2" t="str">
        <f>"667320240805092510135667"</f>
        <v>667320240805092510135667</v>
      </c>
      <c r="F396" s="4"/>
    </row>
    <row r="397" ht="30" customHeight="1" spans="1:6">
      <c r="A397" s="2">
        <v>394</v>
      </c>
      <c r="B397" s="3" t="str">
        <f t="shared" si="7"/>
        <v>05</v>
      </c>
      <c r="C397" s="3" t="s">
        <v>12</v>
      </c>
      <c r="D397" s="2" t="str">
        <f>"邱云诗"</f>
        <v>邱云诗</v>
      </c>
      <c r="E397" s="2" t="str">
        <f>"667320240805093041135669"</f>
        <v>667320240805093041135669</v>
      </c>
      <c r="F397" s="4"/>
    </row>
    <row r="398" ht="30" customHeight="1" spans="1:6">
      <c r="A398" s="2">
        <v>395</v>
      </c>
      <c r="B398" s="3" t="str">
        <f t="shared" si="7"/>
        <v>05</v>
      </c>
      <c r="C398" s="3" t="s">
        <v>12</v>
      </c>
      <c r="D398" s="2" t="str">
        <f>"张彩丽"</f>
        <v>张彩丽</v>
      </c>
      <c r="E398" s="2" t="str">
        <f>"667320240805095948135674"</f>
        <v>667320240805095948135674</v>
      </c>
      <c r="F398" s="4"/>
    </row>
    <row r="399" ht="30" customHeight="1" spans="1:6">
      <c r="A399" s="2">
        <v>396</v>
      </c>
      <c r="B399" s="3" t="str">
        <f t="shared" ref="B399:B462" si="8">"05"</f>
        <v>05</v>
      </c>
      <c r="C399" s="3" t="s">
        <v>12</v>
      </c>
      <c r="D399" s="2" t="str">
        <f>"陈秀娟"</f>
        <v>陈秀娟</v>
      </c>
      <c r="E399" s="2" t="str">
        <f>"667320240805101412135678"</f>
        <v>667320240805101412135678</v>
      </c>
      <c r="F399" s="4"/>
    </row>
    <row r="400" ht="30" customHeight="1" spans="1:6">
      <c r="A400" s="2">
        <v>397</v>
      </c>
      <c r="B400" s="3" t="str">
        <f t="shared" si="8"/>
        <v>05</v>
      </c>
      <c r="C400" s="3" t="s">
        <v>12</v>
      </c>
      <c r="D400" s="2" t="str">
        <f>"何爱花"</f>
        <v>何爱花</v>
      </c>
      <c r="E400" s="2" t="str">
        <f>"667320240805102843135681"</f>
        <v>667320240805102843135681</v>
      </c>
      <c r="F400" s="4"/>
    </row>
    <row r="401" ht="30" customHeight="1" spans="1:6">
      <c r="A401" s="2">
        <v>398</v>
      </c>
      <c r="B401" s="3" t="str">
        <f t="shared" si="8"/>
        <v>05</v>
      </c>
      <c r="C401" s="3" t="s">
        <v>12</v>
      </c>
      <c r="D401" s="2" t="str">
        <f>"刘妹灵"</f>
        <v>刘妹灵</v>
      </c>
      <c r="E401" s="2" t="str">
        <f>"667320240805103938135683"</f>
        <v>667320240805103938135683</v>
      </c>
      <c r="F401" s="4"/>
    </row>
    <row r="402" ht="30" customHeight="1" spans="1:6">
      <c r="A402" s="2">
        <v>399</v>
      </c>
      <c r="B402" s="3" t="str">
        <f t="shared" si="8"/>
        <v>05</v>
      </c>
      <c r="C402" s="3" t="s">
        <v>12</v>
      </c>
      <c r="D402" s="2" t="str">
        <f>"蒙淑雅"</f>
        <v>蒙淑雅</v>
      </c>
      <c r="E402" s="2" t="str">
        <f>"667320240805104233135685"</f>
        <v>667320240805104233135685</v>
      </c>
      <c r="F402" s="4"/>
    </row>
    <row r="403" ht="30" customHeight="1" spans="1:6">
      <c r="A403" s="2">
        <v>400</v>
      </c>
      <c r="B403" s="3" t="str">
        <f t="shared" si="8"/>
        <v>05</v>
      </c>
      <c r="C403" s="3" t="s">
        <v>12</v>
      </c>
      <c r="D403" s="2" t="str">
        <f>"符晓宇"</f>
        <v>符晓宇</v>
      </c>
      <c r="E403" s="2" t="str">
        <f>"667320240805104445135687"</f>
        <v>667320240805104445135687</v>
      </c>
      <c r="F403" s="4"/>
    </row>
    <row r="404" ht="30" customHeight="1" spans="1:6">
      <c r="A404" s="2">
        <v>401</v>
      </c>
      <c r="B404" s="3" t="str">
        <f t="shared" si="8"/>
        <v>05</v>
      </c>
      <c r="C404" s="3" t="s">
        <v>12</v>
      </c>
      <c r="D404" s="2" t="str">
        <f>"王彬豪"</f>
        <v>王彬豪</v>
      </c>
      <c r="E404" s="2" t="str">
        <f>"667320240805112933135692"</f>
        <v>667320240805112933135692</v>
      </c>
      <c r="F404" s="4"/>
    </row>
    <row r="405" ht="30" customHeight="1" spans="1:6">
      <c r="A405" s="2">
        <v>402</v>
      </c>
      <c r="B405" s="3" t="str">
        <f t="shared" si="8"/>
        <v>05</v>
      </c>
      <c r="C405" s="3" t="s">
        <v>12</v>
      </c>
      <c r="D405" s="2" t="str">
        <f>"胡庆萍"</f>
        <v>胡庆萍</v>
      </c>
      <c r="E405" s="2" t="str">
        <f>"667320240805122616135697"</f>
        <v>667320240805122616135697</v>
      </c>
      <c r="F405" s="4"/>
    </row>
    <row r="406" ht="30" customHeight="1" spans="1:6">
      <c r="A406" s="2">
        <v>403</v>
      </c>
      <c r="B406" s="3" t="str">
        <f t="shared" si="8"/>
        <v>05</v>
      </c>
      <c r="C406" s="3" t="s">
        <v>12</v>
      </c>
      <c r="D406" s="2" t="str">
        <f>"王秀花"</f>
        <v>王秀花</v>
      </c>
      <c r="E406" s="2" t="str">
        <f>"667320240805123631135698"</f>
        <v>667320240805123631135698</v>
      </c>
      <c r="F406" s="4"/>
    </row>
    <row r="407" ht="30" customHeight="1" spans="1:6">
      <c r="A407" s="2">
        <v>404</v>
      </c>
      <c r="B407" s="3" t="str">
        <f t="shared" si="8"/>
        <v>05</v>
      </c>
      <c r="C407" s="3" t="s">
        <v>12</v>
      </c>
      <c r="D407" s="2" t="str">
        <f>"吉婉璐"</f>
        <v>吉婉璐</v>
      </c>
      <c r="E407" s="2" t="str">
        <f>"667320240805124156135699"</f>
        <v>667320240805124156135699</v>
      </c>
      <c r="F407" s="4"/>
    </row>
    <row r="408" ht="30" customHeight="1" spans="1:6">
      <c r="A408" s="2">
        <v>405</v>
      </c>
      <c r="B408" s="3" t="str">
        <f t="shared" si="8"/>
        <v>05</v>
      </c>
      <c r="C408" s="3" t="s">
        <v>12</v>
      </c>
      <c r="D408" s="2" t="str">
        <f>"叶妃"</f>
        <v>叶妃</v>
      </c>
      <c r="E408" s="2" t="str">
        <f>"667320240805131443135701"</f>
        <v>667320240805131443135701</v>
      </c>
      <c r="F408" s="4"/>
    </row>
    <row r="409" ht="30" customHeight="1" spans="1:6">
      <c r="A409" s="2">
        <v>406</v>
      </c>
      <c r="B409" s="3" t="str">
        <f t="shared" si="8"/>
        <v>05</v>
      </c>
      <c r="C409" s="3" t="s">
        <v>12</v>
      </c>
      <c r="D409" s="2" t="str">
        <f>"王蕾"</f>
        <v>王蕾</v>
      </c>
      <c r="E409" s="2" t="str">
        <f>"667320240805132918135704"</f>
        <v>667320240805132918135704</v>
      </c>
      <c r="F409" s="4"/>
    </row>
    <row r="410" ht="30" customHeight="1" spans="1:6">
      <c r="A410" s="2">
        <v>407</v>
      </c>
      <c r="B410" s="3" t="str">
        <f t="shared" si="8"/>
        <v>05</v>
      </c>
      <c r="C410" s="3" t="s">
        <v>12</v>
      </c>
      <c r="D410" s="2" t="str">
        <f>"宋唯伟"</f>
        <v>宋唯伟</v>
      </c>
      <c r="E410" s="2" t="str">
        <f>"667320240805134025135705"</f>
        <v>667320240805134025135705</v>
      </c>
      <c r="F410" s="4"/>
    </row>
    <row r="411" ht="30" customHeight="1" spans="1:6">
      <c r="A411" s="2">
        <v>408</v>
      </c>
      <c r="B411" s="3" t="str">
        <f t="shared" si="8"/>
        <v>05</v>
      </c>
      <c r="C411" s="3" t="s">
        <v>12</v>
      </c>
      <c r="D411" s="2" t="str">
        <f>"吴雪红"</f>
        <v>吴雪红</v>
      </c>
      <c r="E411" s="2" t="str">
        <f>"667320240805140049135709"</f>
        <v>667320240805140049135709</v>
      </c>
      <c r="F411" s="4"/>
    </row>
    <row r="412" ht="30" customHeight="1" spans="1:6">
      <c r="A412" s="2">
        <v>409</v>
      </c>
      <c r="B412" s="3" t="str">
        <f t="shared" si="8"/>
        <v>05</v>
      </c>
      <c r="C412" s="3" t="s">
        <v>12</v>
      </c>
      <c r="D412" s="2" t="str">
        <f>"陈敏"</f>
        <v>陈敏</v>
      </c>
      <c r="E412" s="2" t="str">
        <f>"667320240805142917135711"</f>
        <v>667320240805142917135711</v>
      </c>
      <c r="F412" s="4"/>
    </row>
    <row r="413" ht="30" customHeight="1" spans="1:6">
      <c r="A413" s="2">
        <v>410</v>
      </c>
      <c r="B413" s="3" t="str">
        <f t="shared" si="8"/>
        <v>05</v>
      </c>
      <c r="C413" s="3" t="s">
        <v>12</v>
      </c>
      <c r="D413" s="2" t="str">
        <f>"刘翠竹"</f>
        <v>刘翠竹</v>
      </c>
      <c r="E413" s="2" t="str">
        <f>"667320240805143556135713"</f>
        <v>667320240805143556135713</v>
      </c>
      <c r="F413" s="4"/>
    </row>
    <row r="414" ht="30" customHeight="1" spans="1:6">
      <c r="A414" s="2">
        <v>411</v>
      </c>
      <c r="B414" s="3" t="str">
        <f t="shared" si="8"/>
        <v>05</v>
      </c>
      <c r="C414" s="3" t="s">
        <v>12</v>
      </c>
      <c r="D414" s="2" t="str">
        <f>"何益娟"</f>
        <v>何益娟</v>
      </c>
      <c r="E414" s="2" t="str">
        <f>"667320240805150241135718"</f>
        <v>667320240805150241135718</v>
      </c>
      <c r="F414" s="4"/>
    </row>
    <row r="415" ht="30" customHeight="1" spans="1:6">
      <c r="A415" s="2">
        <v>412</v>
      </c>
      <c r="B415" s="3" t="str">
        <f t="shared" si="8"/>
        <v>05</v>
      </c>
      <c r="C415" s="3" t="s">
        <v>12</v>
      </c>
      <c r="D415" s="2" t="str">
        <f>"陈善楼"</f>
        <v>陈善楼</v>
      </c>
      <c r="E415" s="2" t="str">
        <f>"667320240805150447135719"</f>
        <v>667320240805150447135719</v>
      </c>
      <c r="F415" s="4"/>
    </row>
    <row r="416" ht="30" customHeight="1" spans="1:6">
      <c r="A416" s="2">
        <v>413</v>
      </c>
      <c r="B416" s="3" t="str">
        <f t="shared" si="8"/>
        <v>05</v>
      </c>
      <c r="C416" s="3" t="s">
        <v>12</v>
      </c>
      <c r="D416" s="2" t="str">
        <f>"张学川"</f>
        <v>张学川</v>
      </c>
      <c r="E416" s="2" t="str">
        <f>"667320240805150611135720"</f>
        <v>667320240805150611135720</v>
      </c>
      <c r="F416" s="4"/>
    </row>
    <row r="417" ht="30" customHeight="1" spans="1:6">
      <c r="A417" s="2">
        <v>414</v>
      </c>
      <c r="B417" s="3" t="str">
        <f t="shared" si="8"/>
        <v>05</v>
      </c>
      <c r="C417" s="3" t="s">
        <v>12</v>
      </c>
      <c r="D417" s="2" t="str">
        <f>"韩玉珠"</f>
        <v>韩玉珠</v>
      </c>
      <c r="E417" s="2" t="str">
        <f>"667320240805153414135722"</f>
        <v>667320240805153414135722</v>
      </c>
      <c r="F417" s="4"/>
    </row>
    <row r="418" ht="30" customHeight="1" spans="1:6">
      <c r="A418" s="2">
        <v>415</v>
      </c>
      <c r="B418" s="3" t="str">
        <f t="shared" si="8"/>
        <v>05</v>
      </c>
      <c r="C418" s="3" t="s">
        <v>12</v>
      </c>
      <c r="D418" s="2" t="str">
        <f>"朱晓薇"</f>
        <v>朱晓薇</v>
      </c>
      <c r="E418" s="2" t="str">
        <f>"667320240805153642135723"</f>
        <v>667320240805153642135723</v>
      </c>
      <c r="F418" s="4"/>
    </row>
    <row r="419" ht="30" customHeight="1" spans="1:6">
      <c r="A419" s="2">
        <v>416</v>
      </c>
      <c r="B419" s="3" t="str">
        <f t="shared" si="8"/>
        <v>05</v>
      </c>
      <c r="C419" s="3" t="s">
        <v>12</v>
      </c>
      <c r="D419" s="2" t="str">
        <f>"符金妃"</f>
        <v>符金妃</v>
      </c>
      <c r="E419" s="2" t="str">
        <f>"667320240805162259135726"</f>
        <v>667320240805162259135726</v>
      </c>
      <c r="F419" s="4"/>
    </row>
    <row r="420" ht="30" customHeight="1" spans="1:6">
      <c r="A420" s="2">
        <v>417</v>
      </c>
      <c r="B420" s="3" t="str">
        <f t="shared" si="8"/>
        <v>05</v>
      </c>
      <c r="C420" s="3" t="s">
        <v>12</v>
      </c>
      <c r="D420" s="2" t="str">
        <f>"吴庆娟"</f>
        <v>吴庆娟</v>
      </c>
      <c r="E420" s="2" t="str">
        <f>"667320240805164708135729"</f>
        <v>667320240805164708135729</v>
      </c>
      <c r="F420" s="4"/>
    </row>
    <row r="421" ht="30" customHeight="1" spans="1:6">
      <c r="A421" s="2">
        <v>418</v>
      </c>
      <c r="B421" s="3" t="str">
        <f t="shared" si="8"/>
        <v>05</v>
      </c>
      <c r="C421" s="3" t="s">
        <v>12</v>
      </c>
      <c r="D421" s="2" t="str">
        <f>"羊丽妃"</f>
        <v>羊丽妃</v>
      </c>
      <c r="E421" s="2" t="str">
        <f>"667320240805164955135730"</f>
        <v>667320240805164955135730</v>
      </c>
      <c r="F421" s="4"/>
    </row>
    <row r="422" ht="30" customHeight="1" spans="1:6">
      <c r="A422" s="2">
        <v>419</v>
      </c>
      <c r="B422" s="3" t="str">
        <f t="shared" si="8"/>
        <v>05</v>
      </c>
      <c r="C422" s="3" t="s">
        <v>12</v>
      </c>
      <c r="D422" s="2" t="str">
        <f>"王美香"</f>
        <v>王美香</v>
      </c>
      <c r="E422" s="2" t="str">
        <f>"667320240805174927135738"</f>
        <v>667320240805174927135738</v>
      </c>
      <c r="F422" s="4"/>
    </row>
    <row r="423" ht="30" customHeight="1" spans="1:6">
      <c r="A423" s="2">
        <v>420</v>
      </c>
      <c r="B423" s="3" t="str">
        <f t="shared" si="8"/>
        <v>05</v>
      </c>
      <c r="C423" s="3" t="s">
        <v>12</v>
      </c>
      <c r="D423" s="2" t="str">
        <f>"陈桂梅"</f>
        <v>陈桂梅</v>
      </c>
      <c r="E423" s="2" t="str">
        <f>"667320240805183553135742"</f>
        <v>667320240805183553135742</v>
      </c>
      <c r="F423" s="4"/>
    </row>
    <row r="424" ht="30" customHeight="1" spans="1:6">
      <c r="A424" s="2">
        <v>421</v>
      </c>
      <c r="B424" s="3" t="str">
        <f t="shared" si="8"/>
        <v>05</v>
      </c>
      <c r="C424" s="3" t="s">
        <v>12</v>
      </c>
      <c r="D424" s="2" t="str">
        <f>"唐婆莲"</f>
        <v>唐婆莲</v>
      </c>
      <c r="E424" s="2" t="str">
        <f>"667320240805184233135743"</f>
        <v>667320240805184233135743</v>
      </c>
      <c r="F424" s="4"/>
    </row>
    <row r="425" ht="30" customHeight="1" spans="1:6">
      <c r="A425" s="2">
        <v>422</v>
      </c>
      <c r="B425" s="3" t="str">
        <f t="shared" si="8"/>
        <v>05</v>
      </c>
      <c r="C425" s="3" t="s">
        <v>12</v>
      </c>
      <c r="D425" s="2" t="str">
        <f>"钟志香"</f>
        <v>钟志香</v>
      </c>
      <c r="E425" s="2" t="str">
        <f>"667320240805185316135745"</f>
        <v>667320240805185316135745</v>
      </c>
      <c r="F425" s="4"/>
    </row>
    <row r="426" ht="30" customHeight="1" spans="1:6">
      <c r="A426" s="2">
        <v>423</v>
      </c>
      <c r="B426" s="3" t="str">
        <f t="shared" si="8"/>
        <v>05</v>
      </c>
      <c r="C426" s="3" t="s">
        <v>12</v>
      </c>
      <c r="D426" s="2" t="str">
        <f>"符金娜"</f>
        <v>符金娜</v>
      </c>
      <c r="E426" s="2" t="str">
        <f>"667320240805191244135748"</f>
        <v>667320240805191244135748</v>
      </c>
      <c r="F426" s="4"/>
    </row>
    <row r="427" ht="30" customHeight="1" spans="1:6">
      <c r="A427" s="2">
        <v>424</v>
      </c>
      <c r="B427" s="3" t="str">
        <f t="shared" si="8"/>
        <v>05</v>
      </c>
      <c r="C427" s="3" t="s">
        <v>12</v>
      </c>
      <c r="D427" s="2" t="str">
        <f>"刘红"</f>
        <v>刘红</v>
      </c>
      <c r="E427" s="2" t="str">
        <f>"667320240805191928135750"</f>
        <v>667320240805191928135750</v>
      </c>
      <c r="F427" s="4"/>
    </row>
    <row r="428" ht="30" customHeight="1" spans="1:6">
      <c r="A428" s="2">
        <v>425</v>
      </c>
      <c r="B428" s="3" t="str">
        <f t="shared" si="8"/>
        <v>05</v>
      </c>
      <c r="C428" s="3" t="s">
        <v>12</v>
      </c>
      <c r="D428" s="2" t="str">
        <f>"麦代坤"</f>
        <v>麦代坤</v>
      </c>
      <c r="E428" s="2" t="str">
        <f>"667320240805192245135751"</f>
        <v>667320240805192245135751</v>
      </c>
      <c r="F428" s="4"/>
    </row>
    <row r="429" ht="30" customHeight="1" spans="1:6">
      <c r="A429" s="2">
        <v>426</v>
      </c>
      <c r="B429" s="3" t="str">
        <f t="shared" si="8"/>
        <v>05</v>
      </c>
      <c r="C429" s="3" t="s">
        <v>12</v>
      </c>
      <c r="D429" s="2" t="str">
        <f>"吴海妃"</f>
        <v>吴海妃</v>
      </c>
      <c r="E429" s="2" t="str">
        <f>"667320240805192636135752"</f>
        <v>667320240805192636135752</v>
      </c>
      <c r="F429" s="4"/>
    </row>
    <row r="430" ht="30" customHeight="1" spans="1:6">
      <c r="A430" s="2">
        <v>427</v>
      </c>
      <c r="B430" s="3" t="str">
        <f t="shared" si="8"/>
        <v>05</v>
      </c>
      <c r="C430" s="3" t="s">
        <v>12</v>
      </c>
      <c r="D430" s="2" t="str">
        <f>"符小雨"</f>
        <v>符小雨</v>
      </c>
      <c r="E430" s="2" t="str">
        <f>"667320240805200048135753"</f>
        <v>667320240805200048135753</v>
      </c>
      <c r="F430" s="4"/>
    </row>
    <row r="431" ht="30" customHeight="1" spans="1:6">
      <c r="A431" s="2">
        <v>428</v>
      </c>
      <c r="B431" s="3" t="str">
        <f t="shared" si="8"/>
        <v>05</v>
      </c>
      <c r="C431" s="3" t="s">
        <v>12</v>
      </c>
      <c r="D431" s="2" t="str">
        <f>"李菊花"</f>
        <v>李菊花</v>
      </c>
      <c r="E431" s="2" t="str">
        <f>"667320240805212903135760"</f>
        <v>667320240805212903135760</v>
      </c>
      <c r="F431" s="4"/>
    </row>
    <row r="432" ht="30" customHeight="1" spans="1:6">
      <c r="A432" s="2">
        <v>429</v>
      </c>
      <c r="B432" s="3" t="str">
        <f t="shared" si="8"/>
        <v>05</v>
      </c>
      <c r="C432" s="3" t="s">
        <v>12</v>
      </c>
      <c r="D432" s="2" t="str">
        <f>"陈洁苹"</f>
        <v>陈洁苹</v>
      </c>
      <c r="E432" s="2" t="str">
        <f>"667320240805214550135762"</f>
        <v>667320240805214550135762</v>
      </c>
      <c r="F432" s="4"/>
    </row>
    <row r="433" ht="30" customHeight="1" spans="1:6">
      <c r="A433" s="2">
        <v>430</v>
      </c>
      <c r="B433" s="3" t="str">
        <f t="shared" si="8"/>
        <v>05</v>
      </c>
      <c r="C433" s="3" t="s">
        <v>12</v>
      </c>
      <c r="D433" s="2" t="str">
        <f>"陈冠姣"</f>
        <v>陈冠姣</v>
      </c>
      <c r="E433" s="2" t="str">
        <f>"667320240805215350135763"</f>
        <v>667320240805215350135763</v>
      </c>
      <c r="F433" s="4"/>
    </row>
    <row r="434" ht="30" customHeight="1" spans="1:6">
      <c r="A434" s="2">
        <v>431</v>
      </c>
      <c r="B434" s="3" t="str">
        <f t="shared" si="8"/>
        <v>05</v>
      </c>
      <c r="C434" s="3" t="s">
        <v>12</v>
      </c>
      <c r="D434" s="2" t="str">
        <f>"吴光娜"</f>
        <v>吴光娜</v>
      </c>
      <c r="E434" s="2" t="str">
        <f>"667320240805230321135772"</f>
        <v>667320240805230321135772</v>
      </c>
      <c r="F434" s="4"/>
    </row>
    <row r="435" ht="30" customHeight="1" spans="1:6">
      <c r="A435" s="2">
        <v>432</v>
      </c>
      <c r="B435" s="3" t="str">
        <f t="shared" si="8"/>
        <v>05</v>
      </c>
      <c r="C435" s="3" t="s">
        <v>12</v>
      </c>
      <c r="D435" s="2" t="str">
        <f>"林钰"</f>
        <v>林钰</v>
      </c>
      <c r="E435" s="2" t="str">
        <f>"667320240805230408135773"</f>
        <v>667320240805230408135773</v>
      </c>
      <c r="F435" s="4"/>
    </row>
    <row r="436" ht="30" customHeight="1" spans="1:6">
      <c r="A436" s="2">
        <v>433</v>
      </c>
      <c r="B436" s="3" t="str">
        <f t="shared" si="8"/>
        <v>05</v>
      </c>
      <c r="C436" s="3" t="s">
        <v>12</v>
      </c>
      <c r="D436" s="2" t="str">
        <f>"陈劳杰"</f>
        <v>陈劳杰</v>
      </c>
      <c r="E436" s="2" t="str">
        <f>"667320240805232306135778"</f>
        <v>667320240805232306135778</v>
      </c>
      <c r="F436" s="4"/>
    </row>
    <row r="437" ht="30" customHeight="1" spans="1:6">
      <c r="A437" s="2">
        <v>434</v>
      </c>
      <c r="B437" s="3" t="str">
        <f t="shared" si="8"/>
        <v>05</v>
      </c>
      <c r="C437" s="3" t="s">
        <v>12</v>
      </c>
      <c r="D437" s="2" t="str">
        <f>"陆瑞婷"</f>
        <v>陆瑞婷</v>
      </c>
      <c r="E437" s="2" t="str">
        <f>"667320240806011920135789"</f>
        <v>667320240806011920135789</v>
      </c>
      <c r="F437" s="4"/>
    </row>
    <row r="438" ht="30" customHeight="1" spans="1:6">
      <c r="A438" s="2">
        <v>435</v>
      </c>
      <c r="B438" s="3" t="str">
        <f t="shared" si="8"/>
        <v>05</v>
      </c>
      <c r="C438" s="3" t="s">
        <v>12</v>
      </c>
      <c r="D438" s="2" t="str">
        <f>"符锦鲜"</f>
        <v>符锦鲜</v>
      </c>
      <c r="E438" s="2" t="str">
        <f>"667320240806030323135791"</f>
        <v>667320240806030323135791</v>
      </c>
      <c r="F438" s="4"/>
    </row>
    <row r="439" ht="30" customHeight="1" spans="1:6">
      <c r="A439" s="2">
        <v>436</v>
      </c>
      <c r="B439" s="3" t="str">
        <f t="shared" si="8"/>
        <v>05</v>
      </c>
      <c r="C439" s="3" t="s">
        <v>12</v>
      </c>
      <c r="D439" s="2" t="str">
        <f>"李学彬"</f>
        <v>李学彬</v>
      </c>
      <c r="E439" s="2" t="str">
        <f>"667320240806074927135793"</f>
        <v>667320240806074927135793</v>
      </c>
      <c r="F439" s="4"/>
    </row>
    <row r="440" ht="30" customHeight="1" spans="1:6">
      <c r="A440" s="2">
        <v>437</v>
      </c>
      <c r="B440" s="3" t="str">
        <f t="shared" si="8"/>
        <v>05</v>
      </c>
      <c r="C440" s="3" t="s">
        <v>12</v>
      </c>
      <c r="D440" s="2" t="str">
        <f>"钟紫莹"</f>
        <v>钟紫莹</v>
      </c>
      <c r="E440" s="2" t="str">
        <f>"667320240806093154135799"</f>
        <v>667320240806093154135799</v>
      </c>
      <c r="F440" s="4"/>
    </row>
    <row r="441" ht="30" customHeight="1" spans="1:6">
      <c r="A441" s="2">
        <v>438</v>
      </c>
      <c r="B441" s="3" t="str">
        <f t="shared" si="8"/>
        <v>05</v>
      </c>
      <c r="C441" s="3" t="s">
        <v>12</v>
      </c>
      <c r="D441" s="2" t="str">
        <f>"高春枣"</f>
        <v>高春枣</v>
      </c>
      <c r="E441" s="2" t="str">
        <f>"667320240806094247135800"</f>
        <v>667320240806094247135800</v>
      </c>
      <c r="F441" s="4"/>
    </row>
    <row r="442" ht="30" customHeight="1" spans="1:6">
      <c r="A442" s="2">
        <v>439</v>
      </c>
      <c r="B442" s="3" t="str">
        <f t="shared" si="8"/>
        <v>05</v>
      </c>
      <c r="C442" s="3" t="s">
        <v>12</v>
      </c>
      <c r="D442" s="2" t="str">
        <f>"李欣怡"</f>
        <v>李欣怡</v>
      </c>
      <c r="E442" s="2" t="str">
        <f>"667320240806103037135805"</f>
        <v>667320240806103037135805</v>
      </c>
      <c r="F442" s="4"/>
    </row>
    <row r="443" ht="30" customHeight="1" spans="1:6">
      <c r="A443" s="2">
        <v>440</v>
      </c>
      <c r="B443" s="3" t="str">
        <f t="shared" si="8"/>
        <v>05</v>
      </c>
      <c r="C443" s="3" t="s">
        <v>12</v>
      </c>
      <c r="D443" s="2" t="str">
        <f>"陈美波"</f>
        <v>陈美波</v>
      </c>
      <c r="E443" s="2" t="str">
        <f>"667320240806114255135809"</f>
        <v>667320240806114255135809</v>
      </c>
      <c r="F443" s="4"/>
    </row>
    <row r="444" ht="30" customHeight="1" spans="1:6">
      <c r="A444" s="2">
        <v>441</v>
      </c>
      <c r="B444" s="3" t="str">
        <f t="shared" si="8"/>
        <v>05</v>
      </c>
      <c r="C444" s="3" t="s">
        <v>12</v>
      </c>
      <c r="D444" s="2" t="str">
        <f>"张琼英"</f>
        <v>张琼英</v>
      </c>
      <c r="E444" s="2" t="str">
        <f>"667320240806115511135810"</f>
        <v>667320240806115511135810</v>
      </c>
      <c r="F444" s="4"/>
    </row>
    <row r="445" ht="30" customHeight="1" spans="1:6">
      <c r="A445" s="2">
        <v>442</v>
      </c>
      <c r="B445" s="3" t="str">
        <f t="shared" si="8"/>
        <v>05</v>
      </c>
      <c r="C445" s="3" t="s">
        <v>12</v>
      </c>
      <c r="D445" s="2" t="str">
        <f>"李蕊"</f>
        <v>李蕊</v>
      </c>
      <c r="E445" s="2" t="str">
        <f>"667320240806123106135812"</f>
        <v>667320240806123106135812</v>
      </c>
      <c r="F445" s="4"/>
    </row>
    <row r="446" ht="30" customHeight="1" spans="1:6">
      <c r="A446" s="2">
        <v>443</v>
      </c>
      <c r="B446" s="3" t="str">
        <f t="shared" si="8"/>
        <v>05</v>
      </c>
      <c r="C446" s="3" t="s">
        <v>12</v>
      </c>
      <c r="D446" s="2" t="str">
        <f>"洪连"</f>
        <v>洪连</v>
      </c>
      <c r="E446" s="2" t="str">
        <f>"667320240806131506135817"</f>
        <v>667320240806131506135817</v>
      </c>
      <c r="F446" s="4"/>
    </row>
    <row r="447" ht="30" customHeight="1" spans="1:6">
      <c r="A447" s="2">
        <v>444</v>
      </c>
      <c r="B447" s="3" t="str">
        <f t="shared" si="8"/>
        <v>05</v>
      </c>
      <c r="C447" s="3" t="s">
        <v>12</v>
      </c>
      <c r="D447" s="2" t="str">
        <f>"羊庆芬"</f>
        <v>羊庆芬</v>
      </c>
      <c r="E447" s="2" t="str">
        <f>"667320240806134007135819"</f>
        <v>667320240806134007135819</v>
      </c>
      <c r="F447" s="4"/>
    </row>
    <row r="448" ht="30" customHeight="1" spans="1:6">
      <c r="A448" s="2">
        <v>445</v>
      </c>
      <c r="B448" s="3" t="str">
        <f t="shared" si="8"/>
        <v>05</v>
      </c>
      <c r="C448" s="3" t="s">
        <v>12</v>
      </c>
      <c r="D448" s="2" t="str">
        <f>"李丽花"</f>
        <v>李丽花</v>
      </c>
      <c r="E448" s="2" t="str">
        <f>"667320240806135746135820"</f>
        <v>667320240806135746135820</v>
      </c>
      <c r="F448" s="4"/>
    </row>
    <row r="449" ht="30" customHeight="1" spans="1:6">
      <c r="A449" s="2">
        <v>446</v>
      </c>
      <c r="B449" s="3" t="str">
        <f t="shared" si="8"/>
        <v>05</v>
      </c>
      <c r="C449" s="3" t="s">
        <v>12</v>
      </c>
      <c r="D449" s="2" t="str">
        <f>"何丽嘉"</f>
        <v>何丽嘉</v>
      </c>
      <c r="E449" s="2" t="str">
        <f>"667320240806135922135821"</f>
        <v>667320240806135922135821</v>
      </c>
      <c r="F449" s="4"/>
    </row>
    <row r="450" ht="30" customHeight="1" spans="1:6">
      <c r="A450" s="2">
        <v>447</v>
      </c>
      <c r="B450" s="3" t="str">
        <f t="shared" si="8"/>
        <v>05</v>
      </c>
      <c r="C450" s="3" t="s">
        <v>12</v>
      </c>
      <c r="D450" s="2" t="str">
        <f>"符芳婷"</f>
        <v>符芳婷</v>
      </c>
      <c r="E450" s="2" t="str">
        <f>"667320240806153318135828"</f>
        <v>667320240806153318135828</v>
      </c>
      <c r="F450" s="4"/>
    </row>
    <row r="451" ht="30" customHeight="1" spans="1:6">
      <c r="A451" s="2">
        <v>448</v>
      </c>
      <c r="B451" s="3" t="str">
        <f t="shared" si="8"/>
        <v>05</v>
      </c>
      <c r="C451" s="3" t="s">
        <v>12</v>
      </c>
      <c r="D451" s="2" t="str">
        <f>"洪琼芳"</f>
        <v>洪琼芳</v>
      </c>
      <c r="E451" s="2" t="str">
        <f>"667320240806154915135832"</f>
        <v>667320240806154915135832</v>
      </c>
      <c r="F451" s="4"/>
    </row>
    <row r="452" ht="30" customHeight="1" spans="1:6">
      <c r="A452" s="2">
        <v>449</v>
      </c>
      <c r="B452" s="3" t="str">
        <f t="shared" si="8"/>
        <v>05</v>
      </c>
      <c r="C452" s="3" t="s">
        <v>12</v>
      </c>
      <c r="D452" s="2" t="str">
        <f>"蒲菊元"</f>
        <v>蒲菊元</v>
      </c>
      <c r="E452" s="2" t="str">
        <f>"667320240806155318135833"</f>
        <v>667320240806155318135833</v>
      </c>
      <c r="F452" s="4"/>
    </row>
    <row r="453" ht="30" customHeight="1" spans="1:6">
      <c r="A453" s="2">
        <v>450</v>
      </c>
      <c r="B453" s="3" t="str">
        <f t="shared" si="8"/>
        <v>05</v>
      </c>
      <c r="C453" s="3" t="s">
        <v>12</v>
      </c>
      <c r="D453" s="2" t="str">
        <f>"刘初妮"</f>
        <v>刘初妮</v>
      </c>
      <c r="E453" s="2" t="str">
        <f>"667320240806162117135835"</f>
        <v>667320240806162117135835</v>
      </c>
      <c r="F453" s="4"/>
    </row>
    <row r="454" ht="30" customHeight="1" spans="1:6">
      <c r="A454" s="2">
        <v>451</v>
      </c>
      <c r="B454" s="3" t="str">
        <f t="shared" si="8"/>
        <v>05</v>
      </c>
      <c r="C454" s="3" t="s">
        <v>12</v>
      </c>
      <c r="D454" s="2" t="str">
        <f>"李勇"</f>
        <v>李勇</v>
      </c>
      <c r="E454" s="2" t="str">
        <f>"667320240806163459135837"</f>
        <v>667320240806163459135837</v>
      </c>
      <c r="F454" s="4"/>
    </row>
    <row r="455" ht="30" customHeight="1" spans="1:6">
      <c r="A455" s="2">
        <v>452</v>
      </c>
      <c r="B455" s="3" t="str">
        <f t="shared" si="8"/>
        <v>05</v>
      </c>
      <c r="C455" s="3" t="s">
        <v>12</v>
      </c>
      <c r="D455" s="2" t="str">
        <f>"韦荣峒"</f>
        <v>韦荣峒</v>
      </c>
      <c r="E455" s="2" t="str">
        <f>"667320240806181232135845"</f>
        <v>667320240806181232135845</v>
      </c>
      <c r="F455" s="4"/>
    </row>
    <row r="456" ht="30" customHeight="1" spans="1:6">
      <c r="A456" s="2">
        <v>453</v>
      </c>
      <c r="B456" s="3" t="str">
        <f t="shared" si="8"/>
        <v>05</v>
      </c>
      <c r="C456" s="3" t="s">
        <v>12</v>
      </c>
      <c r="D456" s="2" t="str">
        <f>"邢贞萍"</f>
        <v>邢贞萍</v>
      </c>
      <c r="E456" s="2" t="str">
        <f>"667320240806193713135853"</f>
        <v>667320240806193713135853</v>
      </c>
      <c r="F456" s="4"/>
    </row>
    <row r="457" ht="30" customHeight="1" spans="1:6">
      <c r="A457" s="2">
        <v>454</v>
      </c>
      <c r="B457" s="3" t="str">
        <f t="shared" si="8"/>
        <v>05</v>
      </c>
      <c r="C457" s="3" t="s">
        <v>12</v>
      </c>
      <c r="D457" s="2" t="str">
        <f>"林鸿丹"</f>
        <v>林鸿丹</v>
      </c>
      <c r="E457" s="2" t="str">
        <f>"667320240806203628135856"</f>
        <v>667320240806203628135856</v>
      </c>
      <c r="F457" s="4"/>
    </row>
    <row r="458" ht="30" customHeight="1" spans="1:6">
      <c r="A458" s="2">
        <v>455</v>
      </c>
      <c r="B458" s="3" t="str">
        <f t="shared" si="8"/>
        <v>05</v>
      </c>
      <c r="C458" s="3" t="s">
        <v>12</v>
      </c>
      <c r="D458" s="2" t="str">
        <f>"黎选妹"</f>
        <v>黎选妹</v>
      </c>
      <c r="E458" s="2" t="str">
        <f>"667320240806211621135862"</f>
        <v>667320240806211621135862</v>
      </c>
      <c r="F458" s="4"/>
    </row>
    <row r="459" ht="30" customHeight="1" spans="1:6">
      <c r="A459" s="2">
        <v>456</v>
      </c>
      <c r="B459" s="3" t="str">
        <f t="shared" si="8"/>
        <v>05</v>
      </c>
      <c r="C459" s="3" t="s">
        <v>12</v>
      </c>
      <c r="D459" s="2" t="str">
        <f>"罗仙玲"</f>
        <v>罗仙玲</v>
      </c>
      <c r="E459" s="2" t="str">
        <f>"667320240806211730135863"</f>
        <v>667320240806211730135863</v>
      </c>
      <c r="F459" s="4"/>
    </row>
    <row r="460" ht="30" customHeight="1" spans="1:6">
      <c r="A460" s="2">
        <v>457</v>
      </c>
      <c r="B460" s="3" t="str">
        <f t="shared" si="8"/>
        <v>05</v>
      </c>
      <c r="C460" s="3" t="s">
        <v>12</v>
      </c>
      <c r="D460" s="2" t="str">
        <f>"羊春秀"</f>
        <v>羊春秀</v>
      </c>
      <c r="E460" s="2" t="str">
        <f>"667320240806213504135867"</f>
        <v>667320240806213504135867</v>
      </c>
      <c r="F460" s="4"/>
    </row>
    <row r="461" ht="30" customHeight="1" spans="1:6">
      <c r="A461" s="2">
        <v>458</v>
      </c>
      <c r="B461" s="3" t="str">
        <f t="shared" si="8"/>
        <v>05</v>
      </c>
      <c r="C461" s="3" t="s">
        <v>12</v>
      </c>
      <c r="D461" s="2" t="str">
        <f>"陈爱姣"</f>
        <v>陈爱姣</v>
      </c>
      <c r="E461" s="2" t="str">
        <f>"667320240806214924135869"</f>
        <v>667320240806214924135869</v>
      </c>
      <c r="F461" s="4"/>
    </row>
    <row r="462" ht="30" customHeight="1" spans="1:6">
      <c r="A462" s="2">
        <v>459</v>
      </c>
      <c r="B462" s="3" t="str">
        <f t="shared" si="8"/>
        <v>05</v>
      </c>
      <c r="C462" s="3" t="s">
        <v>12</v>
      </c>
      <c r="D462" s="2" t="str">
        <f>"唐梦佳"</f>
        <v>唐梦佳</v>
      </c>
      <c r="E462" s="2" t="str">
        <f>"667320240806221329135873"</f>
        <v>667320240806221329135873</v>
      </c>
      <c r="F462" s="4"/>
    </row>
    <row r="463" ht="30" customHeight="1" spans="1:6">
      <c r="A463" s="2">
        <v>460</v>
      </c>
      <c r="B463" s="3" t="str">
        <f t="shared" ref="B463:B526" si="9">"05"</f>
        <v>05</v>
      </c>
      <c r="C463" s="3" t="s">
        <v>12</v>
      </c>
      <c r="D463" s="2" t="str">
        <f>"陈春雨"</f>
        <v>陈春雨</v>
      </c>
      <c r="E463" s="2" t="str">
        <f>"667320240806221455135874"</f>
        <v>667320240806221455135874</v>
      </c>
      <c r="F463" s="4"/>
    </row>
    <row r="464" ht="30" customHeight="1" spans="1:6">
      <c r="A464" s="2">
        <v>461</v>
      </c>
      <c r="B464" s="3" t="str">
        <f t="shared" si="9"/>
        <v>05</v>
      </c>
      <c r="C464" s="3" t="s">
        <v>12</v>
      </c>
      <c r="D464" s="2" t="str">
        <f>"李永强"</f>
        <v>李永强</v>
      </c>
      <c r="E464" s="2" t="str">
        <f>"667320240806222535135875"</f>
        <v>667320240806222535135875</v>
      </c>
      <c r="F464" s="4"/>
    </row>
    <row r="465" ht="30" customHeight="1" spans="1:6">
      <c r="A465" s="2">
        <v>462</v>
      </c>
      <c r="B465" s="3" t="str">
        <f t="shared" si="9"/>
        <v>05</v>
      </c>
      <c r="C465" s="3" t="s">
        <v>12</v>
      </c>
      <c r="D465" s="2" t="str">
        <f>"万章令"</f>
        <v>万章令</v>
      </c>
      <c r="E465" s="2" t="str">
        <f>"667320240806225842135878"</f>
        <v>667320240806225842135878</v>
      </c>
      <c r="F465" s="4"/>
    </row>
    <row r="466" ht="30" customHeight="1" spans="1:6">
      <c r="A466" s="2">
        <v>463</v>
      </c>
      <c r="B466" s="3" t="str">
        <f t="shared" si="9"/>
        <v>05</v>
      </c>
      <c r="C466" s="3" t="s">
        <v>12</v>
      </c>
      <c r="D466" s="2" t="str">
        <f>"黄欣欣"</f>
        <v>黄欣欣</v>
      </c>
      <c r="E466" s="2" t="str">
        <f>"667320240806231008135882"</f>
        <v>667320240806231008135882</v>
      </c>
      <c r="F466" s="4"/>
    </row>
    <row r="467" ht="30" customHeight="1" spans="1:6">
      <c r="A467" s="2">
        <v>464</v>
      </c>
      <c r="B467" s="3" t="str">
        <f t="shared" si="9"/>
        <v>05</v>
      </c>
      <c r="C467" s="3" t="s">
        <v>12</v>
      </c>
      <c r="D467" s="2" t="str">
        <f>"李艳岚"</f>
        <v>李艳岚</v>
      </c>
      <c r="E467" s="2" t="str">
        <f>"667320240807003704135892"</f>
        <v>667320240807003704135892</v>
      </c>
      <c r="F467" s="4"/>
    </row>
    <row r="468" ht="30" customHeight="1" spans="1:6">
      <c r="A468" s="2">
        <v>465</v>
      </c>
      <c r="B468" s="3" t="str">
        <f t="shared" si="9"/>
        <v>05</v>
      </c>
      <c r="C468" s="3" t="s">
        <v>12</v>
      </c>
      <c r="D468" s="2" t="str">
        <f>"羊映虹"</f>
        <v>羊映虹</v>
      </c>
      <c r="E468" s="2" t="str">
        <f>"667320240807004947135893"</f>
        <v>667320240807004947135893</v>
      </c>
      <c r="F468" s="4"/>
    </row>
    <row r="469" ht="30" customHeight="1" spans="1:6">
      <c r="A469" s="2">
        <v>466</v>
      </c>
      <c r="B469" s="3" t="str">
        <f t="shared" si="9"/>
        <v>05</v>
      </c>
      <c r="C469" s="3" t="s">
        <v>12</v>
      </c>
      <c r="D469" s="2" t="str">
        <f>"符巨玲"</f>
        <v>符巨玲</v>
      </c>
      <c r="E469" s="2" t="str">
        <f>"667320240807022657135896"</f>
        <v>667320240807022657135896</v>
      </c>
      <c r="F469" s="4"/>
    </row>
    <row r="470" ht="30" customHeight="1" spans="1:6">
      <c r="A470" s="2">
        <v>467</v>
      </c>
      <c r="B470" s="3" t="str">
        <f t="shared" si="9"/>
        <v>05</v>
      </c>
      <c r="C470" s="3" t="s">
        <v>12</v>
      </c>
      <c r="D470" s="2" t="str">
        <f>"黄念"</f>
        <v>黄念</v>
      </c>
      <c r="E470" s="2" t="str">
        <f>"667320240807065949135897"</f>
        <v>667320240807065949135897</v>
      </c>
      <c r="F470" s="4"/>
    </row>
    <row r="471" ht="30" customHeight="1" spans="1:6">
      <c r="A471" s="2">
        <v>468</v>
      </c>
      <c r="B471" s="3" t="str">
        <f t="shared" si="9"/>
        <v>05</v>
      </c>
      <c r="C471" s="3" t="s">
        <v>12</v>
      </c>
      <c r="D471" s="2" t="str">
        <f>"郑苗"</f>
        <v>郑苗</v>
      </c>
      <c r="E471" s="2" t="str">
        <f>"667320240807075732135898"</f>
        <v>667320240807075732135898</v>
      </c>
      <c r="F471" s="4"/>
    </row>
    <row r="472" ht="30" customHeight="1" spans="1:6">
      <c r="A472" s="2">
        <v>469</v>
      </c>
      <c r="B472" s="3" t="str">
        <f t="shared" si="9"/>
        <v>05</v>
      </c>
      <c r="C472" s="3" t="s">
        <v>12</v>
      </c>
      <c r="D472" s="2" t="str">
        <f>"文先玉"</f>
        <v>文先玉</v>
      </c>
      <c r="E472" s="2" t="str">
        <f>"667320240807083547135899"</f>
        <v>667320240807083547135899</v>
      </c>
      <c r="F472" s="4"/>
    </row>
    <row r="473" ht="30" customHeight="1" spans="1:6">
      <c r="A473" s="2">
        <v>470</v>
      </c>
      <c r="B473" s="3" t="str">
        <f t="shared" si="9"/>
        <v>05</v>
      </c>
      <c r="C473" s="3" t="s">
        <v>12</v>
      </c>
      <c r="D473" s="2" t="str">
        <f>"黎小风"</f>
        <v>黎小风</v>
      </c>
      <c r="E473" s="2" t="str">
        <f>"667320240807102859135911"</f>
        <v>667320240807102859135911</v>
      </c>
      <c r="F473" s="4"/>
    </row>
    <row r="474" ht="30" customHeight="1" spans="1:6">
      <c r="A474" s="2">
        <v>471</v>
      </c>
      <c r="B474" s="3" t="str">
        <f t="shared" si="9"/>
        <v>05</v>
      </c>
      <c r="C474" s="3" t="s">
        <v>12</v>
      </c>
      <c r="D474" s="2" t="str">
        <f>"古土仁"</f>
        <v>古土仁</v>
      </c>
      <c r="E474" s="2" t="str">
        <f>"667320240807104315135912"</f>
        <v>667320240807104315135912</v>
      </c>
      <c r="F474" s="4"/>
    </row>
    <row r="475" ht="30" customHeight="1" spans="1:6">
      <c r="A475" s="2">
        <v>472</v>
      </c>
      <c r="B475" s="3" t="str">
        <f t="shared" si="9"/>
        <v>05</v>
      </c>
      <c r="C475" s="3" t="s">
        <v>12</v>
      </c>
      <c r="D475" s="2" t="str">
        <f>"符慧玲"</f>
        <v>符慧玲</v>
      </c>
      <c r="E475" s="2" t="str">
        <f>"667320240807110246135917"</f>
        <v>667320240807110246135917</v>
      </c>
      <c r="F475" s="4"/>
    </row>
    <row r="476" ht="30" customHeight="1" spans="1:6">
      <c r="A476" s="2">
        <v>473</v>
      </c>
      <c r="B476" s="3" t="str">
        <f t="shared" si="9"/>
        <v>05</v>
      </c>
      <c r="C476" s="3" t="s">
        <v>12</v>
      </c>
      <c r="D476" s="2" t="str">
        <f>"兰婕妤"</f>
        <v>兰婕妤</v>
      </c>
      <c r="E476" s="2" t="str">
        <f>"667320240807110346135919"</f>
        <v>667320240807110346135919</v>
      </c>
      <c r="F476" s="4"/>
    </row>
    <row r="477" ht="30" customHeight="1" spans="1:6">
      <c r="A477" s="2">
        <v>474</v>
      </c>
      <c r="B477" s="3" t="str">
        <f t="shared" si="9"/>
        <v>05</v>
      </c>
      <c r="C477" s="3" t="s">
        <v>12</v>
      </c>
      <c r="D477" s="2" t="str">
        <f>"夏日在"</f>
        <v>夏日在</v>
      </c>
      <c r="E477" s="2" t="str">
        <f>"667320240807112023135921"</f>
        <v>667320240807112023135921</v>
      </c>
      <c r="F477" s="4"/>
    </row>
    <row r="478" ht="30" customHeight="1" spans="1:6">
      <c r="A478" s="2">
        <v>475</v>
      </c>
      <c r="B478" s="3" t="str">
        <f t="shared" si="9"/>
        <v>05</v>
      </c>
      <c r="C478" s="3" t="s">
        <v>12</v>
      </c>
      <c r="D478" s="2" t="str">
        <f>"薛金凤"</f>
        <v>薛金凤</v>
      </c>
      <c r="E478" s="2" t="str">
        <f>"667320240807113017135923"</f>
        <v>667320240807113017135923</v>
      </c>
      <c r="F478" s="4"/>
    </row>
    <row r="479" ht="30" customHeight="1" spans="1:6">
      <c r="A479" s="2">
        <v>476</v>
      </c>
      <c r="B479" s="3" t="str">
        <f t="shared" si="9"/>
        <v>05</v>
      </c>
      <c r="C479" s="3" t="s">
        <v>12</v>
      </c>
      <c r="D479" s="2" t="str">
        <f>"张丽花"</f>
        <v>张丽花</v>
      </c>
      <c r="E479" s="2" t="str">
        <f>"667320240807113315135926"</f>
        <v>667320240807113315135926</v>
      </c>
      <c r="F479" s="4"/>
    </row>
    <row r="480" ht="30" customHeight="1" spans="1:6">
      <c r="A480" s="2">
        <v>477</v>
      </c>
      <c r="B480" s="3" t="str">
        <f t="shared" si="9"/>
        <v>05</v>
      </c>
      <c r="C480" s="3" t="s">
        <v>12</v>
      </c>
      <c r="D480" s="2" t="str">
        <f>"符艳"</f>
        <v>符艳</v>
      </c>
      <c r="E480" s="2" t="str">
        <f>"667320240807114947135928"</f>
        <v>667320240807114947135928</v>
      </c>
      <c r="F480" s="4"/>
    </row>
    <row r="481" ht="30" customHeight="1" spans="1:6">
      <c r="A481" s="2">
        <v>478</v>
      </c>
      <c r="B481" s="3" t="str">
        <f t="shared" si="9"/>
        <v>05</v>
      </c>
      <c r="C481" s="3" t="s">
        <v>12</v>
      </c>
      <c r="D481" s="2" t="str">
        <f>"王茂"</f>
        <v>王茂</v>
      </c>
      <c r="E481" s="2" t="str">
        <f>"667320240807121804135932"</f>
        <v>667320240807121804135932</v>
      </c>
      <c r="F481" s="4"/>
    </row>
    <row r="482" ht="30" customHeight="1" spans="1:6">
      <c r="A482" s="2">
        <v>479</v>
      </c>
      <c r="B482" s="3" t="str">
        <f t="shared" si="9"/>
        <v>05</v>
      </c>
      <c r="C482" s="3" t="s">
        <v>12</v>
      </c>
      <c r="D482" s="2" t="str">
        <f>"陈俏俏"</f>
        <v>陈俏俏</v>
      </c>
      <c r="E482" s="2" t="str">
        <f>"667320240807122830135933"</f>
        <v>667320240807122830135933</v>
      </c>
      <c r="F482" s="4"/>
    </row>
    <row r="483" ht="30" customHeight="1" spans="1:6">
      <c r="A483" s="2">
        <v>480</v>
      </c>
      <c r="B483" s="3" t="str">
        <f t="shared" si="9"/>
        <v>05</v>
      </c>
      <c r="C483" s="3" t="s">
        <v>12</v>
      </c>
      <c r="D483" s="2" t="str">
        <f>"周少莹"</f>
        <v>周少莹</v>
      </c>
      <c r="E483" s="2" t="str">
        <f>"667320240807123125135934"</f>
        <v>667320240807123125135934</v>
      </c>
      <c r="F483" s="4"/>
    </row>
    <row r="484" ht="30" customHeight="1" spans="1:6">
      <c r="A484" s="2">
        <v>481</v>
      </c>
      <c r="B484" s="3" t="str">
        <f t="shared" si="9"/>
        <v>05</v>
      </c>
      <c r="C484" s="3" t="s">
        <v>12</v>
      </c>
      <c r="D484" s="2" t="str">
        <f>"邢维水"</f>
        <v>邢维水</v>
      </c>
      <c r="E484" s="2" t="str">
        <f>"667320240807131918135936"</f>
        <v>667320240807131918135936</v>
      </c>
      <c r="F484" s="4"/>
    </row>
    <row r="485" ht="30" customHeight="1" spans="1:6">
      <c r="A485" s="2">
        <v>482</v>
      </c>
      <c r="B485" s="3" t="str">
        <f t="shared" si="9"/>
        <v>05</v>
      </c>
      <c r="C485" s="3" t="s">
        <v>12</v>
      </c>
      <c r="D485" s="2" t="str">
        <f>"王小转"</f>
        <v>王小转</v>
      </c>
      <c r="E485" s="2" t="str">
        <f>"667320240807133945135937"</f>
        <v>667320240807133945135937</v>
      </c>
      <c r="F485" s="4"/>
    </row>
    <row r="486" ht="30" customHeight="1" spans="1:6">
      <c r="A486" s="2">
        <v>483</v>
      </c>
      <c r="B486" s="3" t="str">
        <f t="shared" si="9"/>
        <v>05</v>
      </c>
      <c r="C486" s="3" t="s">
        <v>12</v>
      </c>
      <c r="D486" s="2" t="str">
        <f>"陈初逢"</f>
        <v>陈初逢</v>
      </c>
      <c r="E486" s="2" t="str">
        <f>"667320240807142420135938"</f>
        <v>667320240807142420135938</v>
      </c>
      <c r="F486" s="4"/>
    </row>
    <row r="487" ht="30" customHeight="1" spans="1:6">
      <c r="A487" s="2">
        <v>484</v>
      </c>
      <c r="B487" s="3" t="str">
        <f t="shared" si="9"/>
        <v>05</v>
      </c>
      <c r="C487" s="3" t="s">
        <v>12</v>
      </c>
      <c r="D487" s="2" t="str">
        <f>"王丁宁"</f>
        <v>王丁宁</v>
      </c>
      <c r="E487" s="2" t="str">
        <f>"667320240807143624135939"</f>
        <v>667320240807143624135939</v>
      </c>
      <c r="F487" s="4"/>
    </row>
    <row r="488" ht="30" customHeight="1" spans="1:6">
      <c r="A488" s="2">
        <v>485</v>
      </c>
      <c r="B488" s="3" t="str">
        <f t="shared" si="9"/>
        <v>05</v>
      </c>
      <c r="C488" s="3" t="s">
        <v>12</v>
      </c>
      <c r="D488" s="2" t="str">
        <f>"吴金花"</f>
        <v>吴金花</v>
      </c>
      <c r="E488" s="2" t="str">
        <f>"667320240807151506135941"</f>
        <v>667320240807151506135941</v>
      </c>
      <c r="F488" s="4"/>
    </row>
    <row r="489" ht="30" customHeight="1" spans="1:6">
      <c r="A489" s="2">
        <v>486</v>
      </c>
      <c r="B489" s="3" t="str">
        <f t="shared" si="9"/>
        <v>05</v>
      </c>
      <c r="C489" s="3" t="s">
        <v>12</v>
      </c>
      <c r="D489" s="2" t="str">
        <f>" 陈恒坚"</f>
        <v> 陈恒坚</v>
      </c>
      <c r="E489" s="2" t="str">
        <f>"667320240807151846135942"</f>
        <v>667320240807151846135942</v>
      </c>
      <c r="F489" s="4"/>
    </row>
    <row r="490" ht="30" customHeight="1" spans="1:6">
      <c r="A490" s="2">
        <v>487</v>
      </c>
      <c r="B490" s="3" t="str">
        <f t="shared" si="9"/>
        <v>05</v>
      </c>
      <c r="C490" s="3" t="s">
        <v>12</v>
      </c>
      <c r="D490" s="2" t="str">
        <f>"陈燕燕"</f>
        <v>陈燕燕</v>
      </c>
      <c r="E490" s="2" t="str">
        <f>"667320240807151859135943"</f>
        <v>667320240807151859135943</v>
      </c>
      <c r="F490" s="4"/>
    </row>
    <row r="491" ht="30" customHeight="1" spans="1:6">
      <c r="A491" s="2">
        <v>488</v>
      </c>
      <c r="B491" s="3" t="str">
        <f t="shared" si="9"/>
        <v>05</v>
      </c>
      <c r="C491" s="3" t="s">
        <v>12</v>
      </c>
      <c r="D491" s="2" t="str">
        <f>"朱允萱"</f>
        <v>朱允萱</v>
      </c>
      <c r="E491" s="2" t="str">
        <f>"667320240807155307135948"</f>
        <v>667320240807155307135948</v>
      </c>
      <c r="F491" s="4"/>
    </row>
    <row r="492" ht="30" customHeight="1" spans="1:6">
      <c r="A492" s="2">
        <v>489</v>
      </c>
      <c r="B492" s="3" t="str">
        <f t="shared" si="9"/>
        <v>05</v>
      </c>
      <c r="C492" s="3" t="s">
        <v>12</v>
      </c>
      <c r="D492" s="2" t="str">
        <f>"吴焕淑"</f>
        <v>吴焕淑</v>
      </c>
      <c r="E492" s="2" t="str">
        <f>"667320240807160147135950"</f>
        <v>667320240807160147135950</v>
      </c>
      <c r="F492" s="4"/>
    </row>
    <row r="493" ht="30" customHeight="1" spans="1:6">
      <c r="A493" s="2">
        <v>490</v>
      </c>
      <c r="B493" s="3" t="str">
        <f t="shared" si="9"/>
        <v>05</v>
      </c>
      <c r="C493" s="3" t="s">
        <v>12</v>
      </c>
      <c r="D493" s="2" t="str">
        <f>"李根园"</f>
        <v>李根园</v>
      </c>
      <c r="E493" s="2" t="str">
        <f>"667320240807162212135953"</f>
        <v>667320240807162212135953</v>
      </c>
      <c r="F493" s="4"/>
    </row>
    <row r="494" ht="30" customHeight="1" spans="1:6">
      <c r="A494" s="2">
        <v>491</v>
      </c>
      <c r="B494" s="3" t="str">
        <f t="shared" si="9"/>
        <v>05</v>
      </c>
      <c r="C494" s="3" t="s">
        <v>12</v>
      </c>
      <c r="D494" s="2" t="str">
        <f>"李玲"</f>
        <v>李玲</v>
      </c>
      <c r="E494" s="2" t="str">
        <f>"667320240807162750135954"</f>
        <v>667320240807162750135954</v>
      </c>
      <c r="F494" s="4"/>
    </row>
    <row r="495" ht="30" customHeight="1" spans="1:6">
      <c r="A495" s="2">
        <v>492</v>
      </c>
      <c r="B495" s="3" t="str">
        <f t="shared" si="9"/>
        <v>05</v>
      </c>
      <c r="C495" s="3" t="s">
        <v>12</v>
      </c>
      <c r="D495" s="2" t="str">
        <f>"陈文月"</f>
        <v>陈文月</v>
      </c>
      <c r="E495" s="2" t="str">
        <f>"667320240807171202135956"</f>
        <v>667320240807171202135956</v>
      </c>
      <c r="F495" s="4"/>
    </row>
    <row r="496" ht="30" customHeight="1" spans="1:6">
      <c r="A496" s="2">
        <v>493</v>
      </c>
      <c r="B496" s="3" t="str">
        <f t="shared" si="9"/>
        <v>05</v>
      </c>
      <c r="C496" s="3" t="s">
        <v>12</v>
      </c>
      <c r="D496" s="2" t="str">
        <f>"万广曼"</f>
        <v>万广曼</v>
      </c>
      <c r="E496" s="2" t="str">
        <f>"667320240807174020135961"</f>
        <v>667320240807174020135961</v>
      </c>
      <c r="F496" s="4"/>
    </row>
    <row r="497" ht="30" customHeight="1" spans="1:6">
      <c r="A497" s="2">
        <v>494</v>
      </c>
      <c r="B497" s="3" t="str">
        <f t="shared" si="9"/>
        <v>05</v>
      </c>
      <c r="C497" s="3" t="s">
        <v>12</v>
      </c>
      <c r="D497" s="2" t="str">
        <f>"羊玉香"</f>
        <v>羊玉香</v>
      </c>
      <c r="E497" s="2" t="str">
        <f>"667320240807174544135964"</f>
        <v>667320240807174544135964</v>
      </c>
      <c r="F497" s="4"/>
    </row>
    <row r="498" ht="30" customHeight="1" spans="1:6">
      <c r="A498" s="2">
        <v>495</v>
      </c>
      <c r="B498" s="3" t="str">
        <f t="shared" si="9"/>
        <v>05</v>
      </c>
      <c r="C498" s="3" t="s">
        <v>12</v>
      </c>
      <c r="D498" s="2" t="str">
        <f>"桂雅慧"</f>
        <v>桂雅慧</v>
      </c>
      <c r="E498" s="2" t="str">
        <f>"667320240807174816135965"</f>
        <v>667320240807174816135965</v>
      </c>
      <c r="F498" s="4"/>
    </row>
    <row r="499" ht="30" customHeight="1" spans="1:6">
      <c r="A499" s="2">
        <v>496</v>
      </c>
      <c r="B499" s="3" t="str">
        <f t="shared" si="9"/>
        <v>05</v>
      </c>
      <c r="C499" s="3" t="s">
        <v>12</v>
      </c>
      <c r="D499" s="2" t="str">
        <f>"羊桂丹"</f>
        <v>羊桂丹</v>
      </c>
      <c r="E499" s="2" t="str">
        <f>"667320240807191014135977"</f>
        <v>667320240807191014135977</v>
      </c>
      <c r="F499" s="4"/>
    </row>
    <row r="500" ht="30" customHeight="1" spans="1:6">
      <c r="A500" s="2">
        <v>497</v>
      </c>
      <c r="B500" s="3" t="str">
        <f t="shared" si="9"/>
        <v>05</v>
      </c>
      <c r="C500" s="3" t="s">
        <v>12</v>
      </c>
      <c r="D500" s="2" t="str">
        <f>"吴尾女"</f>
        <v>吴尾女</v>
      </c>
      <c r="E500" s="2" t="str">
        <f>"667320240807191551135978"</f>
        <v>667320240807191551135978</v>
      </c>
      <c r="F500" s="4"/>
    </row>
    <row r="501" ht="30" customHeight="1" spans="1:6">
      <c r="A501" s="2">
        <v>498</v>
      </c>
      <c r="B501" s="3" t="str">
        <f t="shared" si="9"/>
        <v>05</v>
      </c>
      <c r="C501" s="3" t="s">
        <v>12</v>
      </c>
      <c r="D501" s="2" t="str">
        <f>"陈春玲"</f>
        <v>陈春玲</v>
      </c>
      <c r="E501" s="2" t="str">
        <f>"667320240807192338135979"</f>
        <v>667320240807192338135979</v>
      </c>
      <c r="F501" s="4"/>
    </row>
    <row r="502" ht="30" customHeight="1" spans="1:6">
      <c r="A502" s="2">
        <v>499</v>
      </c>
      <c r="B502" s="3" t="str">
        <f t="shared" si="9"/>
        <v>05</v>
      </c>
      <c r="C502" s="3" t="s">
        <v>12</v>
      </c>
      <c r="D502" s="2" t="str">
        <f>"陈秀花"</f>
        <v>陈秀花</v>
      </c>
      <c r="E502" s="2" t="str">
        <f>"667320240807192533135980"</f>
        <v>667320240807192533135980</v>
      </c>
      <c r="F502" s="4"/>
    </row>
    <row r="503" ht="30" customHeight="1" spans="1:6">
      <c r="A503" s="2">
        <v>500</v>
      </c>
      <c r="B503" s="3" t="str">
        <f t="shared" si="9"/>
        <v>05</v>
      </c>
      <c r="C503" s="3" t="s">
        <v>12</v>
      </c>
      <c r="D503" s="2" t="str">
        <f>"符秀晶"</f>
        <v>符秀晶</v>
      </c>
      <c r="E503" s="2" t="str">
        <f>"667320240807193234135981"</f>
        <v>667320240807193234135981</v>
      </c>
      <c r="F503" s="4"/>
    </row>
    <row r="504" ht="30" customHeight="1" spans="1:6">
      <c r="A504" s="2">
        <v>501</v>
      </c>
      <c r="B504" s="3" t="str">
        <f t="shared" si="9"/>
        <v>05</v>
      </c>
      <c r="C504" s="3" t="s">
        <v>12</v>
      </c>
      <c r="D504" s="2" t="str">
        <f>"叶克敏"</f>
        <v>叶克敏</v>
      </c>
      <c r="E504" s="2" t="str">
        <f>"667320240807195559135984"</f>
        <v>667320240807195559135984</v>
      </c>
      <c r="F504" s="4"/>
    </row>
    <row r="505" ht="30" customHeight="1" spans="1:6">
      <c r="A505" s="2">
        <v>502</v>
      </c>
      <c r="B505" s="3" t="str">
        <f t="shared" si="9"/>
        <v>05</v>
      </c>
      <c r="C505" s="3" t="s">
        <v>12</v>
      </c>
      <c r="D505" s="2" t="str">
        <f>"陈保书"</f>
        <v>陈保书</v>
      </c>
      <c r="E505" s="2" t="str">
        <f>"667320240807201334135988"</f>
        <v>667320240807201334135988</v>
      </c>
      <c r="F505" s="4"/>
    </row>
    <row r="506" ht="30" customHeight="1" spans="1:6">
      <c r="A506" s="2">
        <v>503</v>
      </c>
      <c r="B506" s="3" t="str">
        <f t="shared" si="9"/>
        <v>05</v>
      </c>
      <c r="C506" s="3" t="s">
        <v>12</v>
      </c>
      <c r="D506" s="2" t="str">
        <f>"薛丹桃"</f>
        <v>薛丹桃</v>
      </c>
      <c r="E506" s="2" t="str">
        <f>"667320240807201508135989"</f>
        <v>667320240807201508135989</v>
      </c>
      <c r="F506" s="4"/>
    </row>
    <row r="507" ht="30" customHeight="1" spans="1:6">
      <c r="A507" s="2">
        <v>504</v>
      </c>
      <c r="B507" s="3" t="str">
        <f t="shared" si="9"/>
        <v>05</v>
      </c>
      <c r="C507" s="3" t="s">
        <v>12</v>
      </c>
      <c r="D507" s="2" t="str">
        <f>"羊代玉"</f>
        <v>羊代玉</v>
      </c>
      <c r="E507" s="2" t="str">
        <f>"667320240807205035135997"</f>
        <v>667320240807205035135997</v>
      </c>
      <c r="F507" s="4"/>
    </row>
    <row r="508" ht="30" customHeight="1" spans="1:6">
      <c r="A508" s="2">
        <v>505</v>
      </c>
      <c r="B508" s="3" t="str">
        <f t="shared" si="9"/>
        <v>05</v>
      </c>
      <c r="C508" s="3" t="s">
        <v>12</v>
      </c>
      <c r="D508" s="2" t="str">
        <f>"符菊善"</f>
        <v>符菊善</v>
      </c>
      <c r="E508" s="2" t="str">
        <f>"667320240807212122136004"</f>
        <v>667320240807212122136004</v>
      </c>
      <c r="F508" s="4"/>
    </row>
    <row r="509" ht="30" customHeight="1" spans="1:6">
      <c r="A509" s="2">
        <v>506</v>
      </c>
      <c r="B509" s="3" t="str">
        <f t="shared" si="9"/>
        <v>05</v>
      </c>
      <c r="C509" s="3" t="s">
        <v>12</v>
      </c>
      <c r="D509" s="2" t="str">
        <f>"李清蓉"</f>
        <v>李清蓉</v>
      </c>
      <c r="E509" s="2" t="str">
        <f>"667320240807212247136005"</f>
        <v>667320240807212247136005</v>
      </c>
      <c r="F509" s="4"/>
    </row>
    <row r="510" ht="30" customHeight="1" spans="1:6">
      <c r="A510" s="2">
        <v>507</v>
      </c>
      <c r="B510" s="3" t="str">
        <f t="shared" si="9"/>
        <v>05</v>
      </c>
      <c r="C510" s="3" t="s">
        <v>12</v>
      </c>
      <c r="D510" s="2" t="str">
        <f>"陈月乾"</f>
        <v>陈月乾</v>
      </c>
      <c r="E510" s="2" t="str">
        <f>"667320240807212620136006"</f>
        <v>667320240807212620136006</v>
      </c>
      <c r="F510" s="4"/>
    </row>
    <row r="511" ht="30" customHeight="1" spans="1:6">
      <c r="A511" s="2">
        <v>508</v>
      </c>
      <c r="B511" s="3" t="str">
        <f t="shared" si="9"/>
        <v>05</v>
      </c>
      <c r="C511" s="3" t="s">
        <v>12</v>
      </c>
      <c r="D511" s="2" t="str">
        <f>"罗瑶璐"</f>
        <v>罗瑶璐</v>
      </c>
      <c r="E511" s="2" t="str">
        <f>"667320240807221652136010"</f>
        <v>667320240807221652136010</v>
      </c>
      <c r="F511" s="4"/>
    </row>
    <row r="512" ht="30" customHeight="1" spans="1:6">
      <c r="A512" s="2">
        <v>509</v>
      </c>
      <c r="B512" s="3" t="str">
        <f t="shared" si="9"/>
        <v>05</v>
      </c>
      <c r="C512" s="3" t="s">
        <v>12</v>
      </c>
      <c r="D512" s="2" t="str">
        <f>"李爱玲"</f>
        <v>李爱玲</v>
      </c>
      <c r="E512" s="2" t="str">
        <f>"667320240807222138136013"</f>
        <v>667320240807222138136013</v>
      </c>
      <c r="F512" s="4"/>
    </row>
    <row r="513" ht="30" customHeight="1" spans="1:6">
      <c r="A513" s="2">
        <v>510</v>
      </c>
      <c r="B513" s="3" t="str">
        <f t="shared" si="9"/>
        <v>05</v>
      </c>
      <c r="C513" s="3" t="s">
        <v>12</v>
      </c>
      <c r="D513" s="2" t="str">
        <f>"谢美妹"</f>
        <v>谢美妹</v>
      </c>
      <c r="E513" s="2" t="str">
        <f>"667320240807222203136014"</f>
        <v>667320240807222203136014</v>
      </c>
      <c r="F513" s="4"/>
    </row>
    <row r="514" ht="30" customHeight="1" spans="1:6">
      <c r="A514" s="2">
        <v>511</v>
      </c>
      <c r="B514" s="3" t="str">
        <f t="shared" si="9"/>
        <v>05</v>
      </c>
      <c r="C514" s="3" t="s">
        <v>12</v>
      </c>
      <c r="D514" s="2" t="str">
        <f>"柳玥玥"</f>
        <v>柳玥玥</v>
      </c>
      <c r="E514" s="2" t="str">
        <f>"667320240807225020136018"</f>
        <v>667320240807225020136018</v>
      </c>
      <c r="F514" s="4"/>
    </row>
    <row r="515" ht="30" customHeight="1" spans="1:6">
      <c r="A515" s="2">
        <v>512</v>
      </c>
      <c r="B515" s="3" t="str">
        <f t="shared" si="9"/>
        <v>05</v>
      </c>
      <c r="C515" s="3" t="s">
        <v>12</v>
      </c>
      <c r="D515" s="2" t="str">
        <f>"高桂姒"</f>
        <v>高桂姒</v>
      </c>
      <c r="E515" s="2" t="str">
        <f>"667320240807231034136022"</f>
        <v>667320240807231034136022</v>
      </c>
      <c r="F515" s="4"/>
    </row>
    <row r="516" ht="30" customHeight="1" spans="1:6">
      <c r="A516" s="2">
        <v>513</v>
      </c>
      <c r="B516" s="3" t="str">
        <f t="shared" si="9"/>
        <v>05</v>
      </c>
      <c r="C516" s="3" t="s">
        <v>12</v>
      </c>
      <c r="D516" s="2" t="str">
        <f>"余秀玲"</f>
        <v>余秀玲</v>
      </c>
      <c r="E516" s="2" t="str">
        <f>"667320240807232501136023"</f>
        <v>667320240807232501136023</v>
      </c>
      <c r="F516" s="4"/>
    </row>
    <row r="517" ht="30" customHeight="1" spans="1:6">
      <c r="A517" s="2">
        <v>514</v>
      </c>
      <c r="B517" s="3" t="str">
        <f t="shared" si="9"/>
        <v>05</v>
      </c>
      <c r="C517" s="3" t="s">
        <v>12</v>
      </c>
      <c r="D517" s="2" t="str">
        <f>"陈庆菊"</f>
        <v>陈庆菊</v>
      </c>
      <c r="E517" s="2" t="str">
        <f>"667320240807233423136026"</f>
        <v>667320240807233423136026</v>
      </c>
      <c r="F517" s="4"/>
    </row>
    <row r="518" ht="30" customHeight="1" spans="1:6">
      <c r="A518" s="2">
        <v>515</v>
      </c>
      <c r="B518" s="3" t="str">
        <f t="shared" si="9"/>
        <v>05</v>
      </c>
      <c r="C518" s="3" t="s">
        <v>12</v>
      </c>
      <c r="D518" s="2" t="str">
        <f>"王丽清"</f>
        <v>王丽清</v>
      </c>
      <c r="E518" s="2" t="str">
        <f>"667320240807234153136028"</f>
        <v>667320240807234153136028</v>
      </c>
      <c r="F518" s="4"/>
    </row>
    <row r="519" ht="30" customHeight="1" spans="1:6">
      <c r="A519" s="2">
        <v>516</v>
      </c>
      <c r="B519" s="3" t="str">
        <f t="shared" si="9"/>
        <v>05</v>
      </c>
      <c r="C519" s="3" t="s">
        <v>12</v>
      </c>
      <c r="D519" s="2" t="str">
        <f>"陈叶芳"</f>
        <v>陈叶芳</v>
      </c>
      <c r="E519" s="2" t="str">
        <f>"667320240808000744136031"</f>
        <v>667320240808000744136031</v>
      </c>
      <c r="F519" s="4"/>
    </row>
    <row r="520" ht="30" customHeight="1" spans="1:6">
      <c r="A520" s="2">
        <v>517</v>
      </c>
      <c r="B520" s="3" t="str">
        <f t="shared" si="9"/>
        <v>05</v>
      </c>
      <c r="C520" s="3" t="s">
        <v>12</v>
      </c>
      <c r="D520" s="2" t="str">
        <f>"何晶晶"</f>
        <v>何晶晶</v>
      </c>
      <c r="E520" s="2" t="str">
        <f>"667320240808002241136033"</f>
        <v>667320240808002241136033</v>
      </c>
      <c r="F520" s="4"/>
    </row>
    <row r="521" ht="30" customHeight="1" spans="1:6">
      <c r="A521" s="2">
        <v>518</v>
      </c>
      <c r="B521" s="3" t="str">
        <f t="shared" si="9"/>
        <v>05</v>
      </c>
      <c r="C521" s="3" t="s">
        <v>12</v>
      </c>
      <c r="D521" s="2" t="str">
        <f>"符贤莲"</f>
        <v>符贤莲</v>
      </c>
      <c r="E521" s="2" t="str">
        <f>"667320240808003256136035"</f>
        <v>667320240808003256136035</v>
      </c>
      <c r="F521" s="4"/>
    </row>
    <row r="522" ht="30" customHeight="1" spans="1:6">
      <c r="A522" s="2">
        <v>519</v>
      </c>
      <c r="B522" s="3" t="str">
        <f t="shared" si="9"/>
        <v>05</v>
      </c>
      <c r="C522" s="3" t="s">
        <v>12</v>
      </c>
      <c r="D522" s="2" t="str">
        <f>"吴维丽"</f>
        <v>吴维丽</v>
      </c>
      <c r="E522" s="2" t="str">
        <f>"667320240808012827136040"</f>
        <v>667320240808012827136040</v>
      </c>
      <c r="F522" s="4"/>
    </row>
    <row r="523" ht="30" customHeight="1" spans="1:6">
      <c r="A523" s="2">
        <v>520</v>
      </c>
      <c r="B523" s="3" t="str">
        <f t="shared" si="9"/>
        <v>05</v>
      </c>
      <c r="C523" s="3" t="s">
        <v>12</v>
      </c>
      <c r="D523" s="2" t="str">
        <f>"林依帆"</f>
        <v>林依帆</v>
      </c>
      <c r="E523" s="2" t="str">
        <f>"667320240808014727136042"</f>
        <v>667320240808014727136042</v>
      </c>
      <c r="F523" s="4"/>
    </row>
    <row r="524" ht="30" customHeight="1" spans="1:6">
      <c r="A524" s="2">
        <v>521</v>
      </c>
      <c r="B524" s="3" t="str">
        <f t="shared" si="9"/>
        <v>05</v>
      </c>
      <c r="C524" s="3" t="s">
        <v>12</v>
      </c>
      <c r="D524" s="2" t="str">
        <f>"吉丽腾"</f>
        <v>吉丽腾</v>
      </c>
      <c r="E524" s="2" t="str">
        <f>"667320240808020751136044"</f>
        <v>667320240808020751136044</v>
      </c>
      <c r="F524" s="4"/>
    </row>
    <row r="525" ht="30" customHeight="1" spans="1:6">
      <c r="A525" s="2">
        <v>522</v>
      </c>
      <c r="B525" s="3" t="str">
        <f t="shared" si="9"/>
        <v>05</v>
      </c>
      <c r="C525" s="3" t="s">
        <v>12</v>
      </c>
      <c r="D525" s="2" t="str">
        <f>"林琳"</f>
        <v>林琳</v>
      </c>
      <c r="E525" s="2" t="str">
        <f>"667320240808023230136045"</f>
        <v>667320240808023230136045</v>
      </c>
      <c r="F525" s="4"/>
    </row>
    <row r="526" ht="30" customHeight="1" spans="1:6">
      <c r="A526" s="2">
        <v>523</v>
      </c>
      <c r="B526" s="3" t="str">
        <f t="shared" si="9"/>
        <v>05</v>
      </c>
      <c r="C526" s="3" t="s">
        <v>12</v>
      </c>
      <c r="D526" s="2" t="str">
        <f>"王悦"</f>
        <v>王悦</v>
      </c>
      <c r="E526" s="2" t="str">
        <f>"667320240808031000136047"</f>
        <v>667320240808031000136047</v>
      </c>
      <c r="F526" s="4"/>
    </row>
    <row r="527" ht="30" customHeight="1" spans="1:6">
      <c r="A527" s="2">
        <v>524</v>
      </c>
      <c r="B527" s="3" t="str">
        <f t="shared" ref="B527:B545" si="10">"05"</f>
        <v>05</v>
      </c>
      <c r="C527" s="3" t="s">
        <v>12</v>
      </c>
      <c r="D527" s="2" t="str">
        <f>"吴志敏"</f>
        <v>吴志敏</v>
      </c>
      <c r="E527" s="2" t="str">
        <f>"667320240808072539136052"</f>
        <v>667320240808072539136052</v>
      </c>
      <c r="F527" s="4"/>
    </row>
    <row r="528" ht="30" customHeight="1" spans="1:6">
      <c r="A528" s="2">
        <v>525</v>
      </c>
      <c r="B528" s="3" t="str">
        <f t="shared" si="10"/>
        <v>05</v>
      </c>
      <c r="C528" s="3" t="s">
        <v>12</v>
      </c>
      <c r="D528" s="2" t="str">
        <f>"陈小玲"</f>
        <v>陈小玲</v>
      </c>
      <c r="E528" s="2" t="str">
        <f>"667320240808080017136054"</f>
        <v>667320240808080017136054</v>
      </c>
      <c r="F528" s="4"/>
    </row>
    <row r="529" ht="30" customHeight="1" spans="1:6">
      <c r="A529" s="2">
        <v>526</v>
      </c>
      <c r="B529" s="3" t="str">
        <f t="shared" si="10"/>
        <v>05</v>
      </c>
      <c r="C529" s="3" t="s">
        <v>12</v>
      </c>
      <c r="D529" s="2" t="str">
        <f>"洪福爱"</f>
        <v>洪福爱</v>
      </c>
      <c r="E529" s="2" t="str">
        <f>"667320240808082830136058"</f>
        <v>667320240808082830136058</v>
      </c>
      <c r="F529" s="4"/>
    </row>
    <row r="530" ht="30" customHeight="1" spans="1:6">
      <c r="A530" s="2">
        <v>527</v>
      </c>
      <c r="B530" s="3" t="str">
        <f t="shared" si="10"/>
        <v>05</v>
      </c>
      <c r="C530" s="3" t="s">
        <v>12</v>
      </c>
      <c r="D530" s="2" t="str">
        <f>"朱启月"</f>
        <v>朱启月</v>
      </c>
      <c r="E530" s="2" t="str">
        <f>"667320240808090053136060"</f>
        <v>667320240808090053136060</v>
      </c>
      <c r="F530" s="4"/>
    </row>
    <row r="531" ht="30" customHeight="1" spans="1:6">
      <c r="A531" s="2">
        <v>528</v>
      </c>
      <c r="B531" s="3" t="str">
        <f t="shared" si="10"/>
        <v>05</v>
      </c>
      <c r="C531" s="3" t="s">
        <v>12</v>
      </c>
      <c r="D531" s="2" t="str">
        <f>"梁有妹"</f>
        <v>梁有妹</v>
      </c>
      <c r="E531" s="2" t="str">
        <f>"667320240808090511136062"</f>
        <v>667320240808090511136062</v>
      </c>
      <c r="F531" s="4"/>
    </row>
    <row r="532" ht="30" customHeight="1" spans="1:6">
      <c r="A532" s="2">
        <v>529</v>
      </c>
      <c r="B532" s="3" t="str">
        <f t="shared" si="10"/>
        <v>05</v>
      </c>
      <c r="C532" s="3" t="s">
        <v>12</v>
      </c>
      <c r="D532" s="2" t="str">
        <f>"赵建每"</f>
        <v>赵建每</v>
      </c>
      <c r="E532" s="2" t="str">
        <f>"667320240808091816136065"</f>
        <v>667320240808091816136065</v>
      </c>
      <c r="F532" s="4"/>
    </row>
    <row r="533" ht="30" customHeight="1" spans="1:6">
      <c r="A533" s="2">
        <v>530</v>
      </c>
      <c r="B533" s="3" t="str">
        <f t="shared" si="10"/>
        <v>05</v>
      </c>
      <c r="C533" s="3" t="s">
        <v>12</v>
      </c>
      <c r="D533" s="2" t="str">
        <f>"洪少粉"</f>
        <v>洪少粉</v>
      </c>
      <c r="E533" s="2" t="str">
        <f>"667320240808093122136069"</f>
        <v>667320240808093122136069</v>
      </c>
      <c r="F533" s="4"/>
    </row>
    <row r="534" ht="30" customHeight="1" spans="1:6">
      <c r="A534" s="2">
        <v>531</v>
      </c>
      <c r="B534" s="3" t="str">
        <f t="shared" si="10"/>
        <v>05</v>
      </c>
      <c r="C534" s="3" t="s">
        <v>12</v>
      </c>
      <c r="D534" s="2" t="str">
        <f>"周有坤"</f>
        <v>周有坤</v>
      </c>
      <c r="E534" s="2" t="str">
        <f>"667320240808093445136070"</f>
        <v>667320240808093445136070</v>
      </c>
      <c r="F534" s="4"/>
    </row>
    <row r="535" ht="30" customHeight="1" spans="1:6">
      <c r="A535" s="2">
        <v>532</v>
      </c>
      <c r="B535" s="3" t="str">
        <f t="shared" si="10"/>
        <v>05</v>
      </c>
      <c r="C535" s="3" t="s">
        <v>12</v>
      </c>
      <c r="D535" s="2" t="str">
        <f>"曾娟彩"</f>
        <v>曾娟彩</v>
      </c>
      <c r="E535" s="2" t="str">
        <f>"667320240808094135136073"</f>
        <v>667320240808094135136073</v>
      </c>
      <c r="F535" s="4"/>
    </row>
    <row r="536" ht="30" customHeight="1" spans="1:6">
      <c r="A536" s="2">
        <v>533</v>
      </c>
      <c r="B536" s="3" t="str">
        <f t="shared" si="10"/>
        <v>05</v>
      </c>
      <c r="C536" s="3" t="s">
        <v>12</v>
      </c>
      <c r="D536" s="2" t="str">
        <f>"唐美丹"</f>
        <v>唐美丹</v>
      </c>
      <c r="E536" s="2" t="str">
        <f>"667320240808094610136074"</f>
        <v>667320240808094610136074</v>
      </c>
      <c r="F536" s="4"/>
    </row>
    <row r="537" ht="30" customHeight="1" spans="1:6">
      <c r="A537" s="2">
        <v>534</v>
      </c>
      <c r="B537" s="3" t="str">
        <f t="shared" si="10"/>
        <v>05</v>
      </c>
      <c r="C537" s="3" t="s">
        <v>12</v>
      </c>
      <c r="D537" s="2" t="str">
        <f>"刘静儿"</f>
        <v>刘静儿</v>
      </c>
      <c r="E537" s="2" t="str">
        <f>"667320240808102007136077"</f>
        <v>667320240808102007136077</v>
      </c>
      <c r="F537" s="4"/>
    </row>
    <row r="538" ht="30" customHeight="1" spans="1:6">
      <c r="A538" s="2">
        <v>535</v>
      </c>
      <c r="B538" s="3" t="str">
        <f t="shared" si="10"/>
        <v>05</v>
      </c>
      <c r="C538" s="3" t="s">
        <v>12</v>
      </c>
      <c r="D538" s="2" t="str">
        <f>"赵健栋"</f>
        <v>赵健栋</v>
      </c>
      <c r="E538" s="2" t="str">
        <f>"667320240808103034136080"</f>
        <v>667320240808103034136080</v>
      </c>
      <c r="F538" s="4"/>
    </row>
    <row r="539" ht="30" customHeight="1" spans="1:6">
      <c r="A539" s="2">
        <v>536</v>
      </c>
      <c r="B539" s="3" t="str">
        <f t="shared" si="10"/>
        <v>05</v>
      </c>
      <c r="C539" s="3" t="s">
        <v>12</v>
      </c>
      <c r="D539" s="2" t="str">
        <f>"叶春惠"</f>
        <v>叶春惠</v>
      </c>
      <c r="E539" s="2" t="str">
        <f>"667320240808105506136085"</f>
        <v>667320240808105506136085</v>
      </c>
      <c r="F539" s="4"/>
    </row>
    <row r="540" ht="30" customHeight="1" spans="1:6">
      <c r="A540" s="2">
        <v>537</v>
      </c>
      <c r="B540" s="3" t="str">
        <f t="shared" si="10"/>
        <v>05</v>
      </c>
      <c r="C540" s="3" t="s">
        <v>12</v>
      </c>
      <c r="D540" s="2" t="str">
        <f>"陈平蕾"</f>
        <v>陈平蕾</v>
      </c>
      <c r="E540" s="2" t="str">
        <f>"667320240808105645136086"</f>
        <v>667320240808105645136086</v>
      </c>
      <c r="F540" s="4"/>
    </row>
    <row r="541" ht="30" customHeight="1" spans="1:6">
      <c r="A541" s="2">
        <v>538</v>
      </c>
      <c r="B541" s="3" t="str">
        <f t="shared" si="10"/>
        <v>05</v>
      </c>
      <c r="C541" s="3" t="s">
        <v>12</v>
      </c>
      <c r="D541" s="2" t="str">
        <f>"彭寿远"</f>
        <v>彭寿远</v>
      </c>
      <c r="E541" s="2" t="str">
        <f>"667320240808110007136088"</f>
        <v>667320240808110007136088</v>
      </c>
      <c r="F541" s="4"/>
    </row>
    <row r="542" ht="30" customHeight="1" spans="1:6">
      <c r="A542" s="2">
        <v>539</v>
      </c>
      <c r="B542" s="3" t="str">
        <f t="shared" si="10"/>
        <v>05</v>
      </c>
      <c r="C542" s="3" t="s">
        <v>12</v>
      </c>
      <c r="D542" s="2" t="str">
        <f>"谭苑莎"</f>
        <v>谭苑莎</v>
      </c>
      <c r="E542" s="2" t="str">
        <f>"667320240808112746136092"</f>
        <v>667320240808112746136092</v>
      </c>
      <c r="F542" s="4"/>
    </row>
    <row r="543" ht="30" customHeight="1" spans="1:6">
      <c r="A543" s="2">
        <v>540</v>
      </c>
      <c r="B543" s="3" t="str">
        <f t="shared" si="10"/>
        <v>05</v>
      </c>
      <c r="C543" s="3" t="s">
        <v>12</v>
      </c>
      <c r="D543" s="2" t="str">
        <f>"张秋带"</f>
        <v>张秋带</v>
      </c>
      <c r="E543" s="2" t="str">
        <f>"667320240808112833136093"</f>
        <v>667320240808112833136093</v>
      </c>
      <c r="F543" s="4"/>
    </row>
    <row r="544" ht="30" customHeight="1" spans="1:6">
      <c r="A544" s="2">
        <v>541</v>
      </c>
      <c r="B544" s="3" t="str">
        <f t="shared" si="10"/>
        <v>05</v>
      </c>
      <c r="C544" s="3" t="s">
        <v>12</v>
      </c>
      <c r="D544" s="2" t="str">
        <f>"何爱玲"</f>
        <v>何爱玲</v>
      </c>
      <c r="E544" s="2" t="str">
        <f>"667320240808113359136096"</f>
        <v>667320240808113359136096</v>
      </c>
      <c r="F544" s="4"/>
    </row>
    <row r="545" ht="30" customHeight="1" spans="1:6">
      <c r="A545" s="2">
        <v>542</v>
      </c>
      <c r="B545" s="3" t="str">
        <f t="shared" si="10"/>
        <v>05</v>
      </c>
      <c r="C545" s="3" t="s">
        <v>12</v>
      </c>
      <c r="D545" s="2" t="str">
        <f>"何爱习"</f>
        <v>何爱习</v>
      </c>
      <c r="E545" s="2" t="str">
        <f>"667320240808114720136098"</f>
        <v>667320240808114720136098</v>
      </c>
      <c r="F545" s="4"/>
    </row>
    <row r="546" ht="30" customHeight="1" spans="1:6">
      <c r="A546" s="2">
        <v>543</v>
      </c>
      <c r="B546" s="3" t="s">
        <v>13</v>
      </c>
      <c r="C546" s="3" t="s">
        <v>12</v>
      </c>
      <c r="D546" s="2" t="s">
        <v>14</v>
      </c>
      <c r="E546" s="2" t="s">
        <v>15</v>
      </c>
      <c r="F546" s="4"/>
    </row>
    <row r="547" ht="30" customHeight="1" spans="1:6">
      <c r="A547" s="2">
        <v>544</v>
      </c>
      <c r="B547" s="3" t="str">
        <f t="shared" ref="B547:B610" si="11">"06"</f>
        <v>06</v>
      </c>
      <c r="C547" s="3" t="s">
        <v>16</v>
      </c>
      <c r="D547" s="2" t="str">
        <f>"张浩然"</f>
        <v>张浩然</v>
      </c>
      <c r="E547" s="2" t="str">
        <f>"667320240801090440135048"</f>
        <v>667320240801090440135048</v>
      </c>
      <c r="F547" s="4"/>
    </row>
    <row r="548" ht="30" customHeight="1" spans="1:6">
      <c r="A548" s="2">
        <v>545</v>
      </c>
      <c r="B548" s="3" t="str">
        <f t="shared" si="11"/>
        <v>06</v>
      </c>
      <c r="C548" s="3" t="s">
        <v>16</v>
      </c>
      <c r="D548" s="2" t="str">
        <f>"林倩仪"</f>
        <v>林倩仪</v>
      </c>
      <c r="E548" s="2" t="str">
        <f>"667320240801090918135057"</f>
        <v>667320240801090918135057</v>
      </c>
      <c r="F548" s="4"/>
    </row>
    <row r="549" ht="30" customHeight="1" spans="1:6">
      <c r="A549" s="2">
        <v>546</v>
      </c>
      <c r="B549" s="3" t="str">
        <f t="shared" si="11"/>
        <v>06</v>
      </c>
      <c r="C549" s="3" t="s">
        <v>16</v>
      </c>
      <c r="D549" s="2" t="str">
        <f>"钟可秀"</f>
        <v>钟可秀</v>
      </c>
      <c r="E549" s="2" t="str">
        <f>"667320240801091311135059"</f>
        <v>667320240801091311135059</v>
      </c>
      <c r="F549" s="4"/>
    </row>
    <row r="550" ht="30" customHeight="1" spans="1:6">
      <c r="A550" s="2">
        <v>547</v>
      </c>
      <c r="B550" s="3" t="str">
        <f t="shared" si="11"/>
        <v>06</v>
      </c>
      <c r="C550" s="3" t="s">
        <v>16</v>
      </c>
      <c r="D550" s="2" t="str">
        <f>"黄小玲"</f>
        <v>黄小玲</v>
      </c>
      <c r="E550" s="2" t="str">
        <f>"667320240801093753135074"</f>
        <v>667320240801093753135074</v>
      </c>
      <c r="F550" s="4"/>
    </row>
    <row r="551" ht="30" customHeight="1" spans="1:6">
      <c r="A551" s="2">
        <v>548</v>
      </c>
      <c r="B551" s="3" t="str">
        <f t="shared" si="11"/>
        <v>06</v>
      </c>
      <c r="C551" s="3" t="s">
        <v>16</v>
      </c>
      <c r="D551" s="2" t="str">
        <f>"陈冬怡"</f>
        <v>陈冬怡</v>
      </c>
      <c r="E551" s="2" t="str">
        <f>"667320240801095800135083"</f>
        <v>667320240801095800135083</v>
      </c>
      <c r="F551" s="4"/>
    </row>
    <row r="552" ht="30" customHeight="1" spans="1:6">
      <c r="A552" s="2">
        <v>549</v>
      </c>
      <c r="B552" s="3" t="str">
        <f t="shared" si="11"/>
        <v>06</v>
      </c>
      <c r="C552" s="3" t="s">
        <v>16</v>
      </c>
      <c r="D552" s="2" t="str">
        <f>"李香侬"</f>
        <v>李香侬</v>
      </c>
      <c r="E552" s="2" t="str">
        <f>"667320240801103845135098"</f>
        <v>667320240801103845135098</v>
      </c>
      <c r="F552" s="4"/>
    </row>
    <row r="553" ht="30" customHeight="1" spans="1:6">
      <c r="A553" s="2">
        <v>550</v>
      </c>
      <c r="B553" s="3" t="str">
        <f t="shared" si="11"/>
        <v>06</v>
      </c>
      <c r="C553" s="3" t="s">
        <v>16</v>
      </c>
      <c r="D553" s="2" t="str">
        <f>"符裕帅"</f>
        <v>符裕帅</v>
      </c>
      <c r="E553" s="2" t="str">
        <f>"667320240801105036135106"</f>
        <v>667320240801105036135106</v>
      </c>
      <c r="F553" s="4"/>
    </row>
    <row r="554" ht="30" customHeight="1" spans="1:6">
      <c r="A554" s="2">
        <v>551</v>
      </c>
      <c r="B554" s="3" t="str">
        <f t="shared" si="11"/>
        <v>06</v>
      </c>
      <c r="C554" s="3" t="s">
        <v>16</v>
      </c>
      <c r="D554" s="2" t="str">
        <f>"王新腾"</f>
        <v>王新腾</v>
      </c>
      <c r="E554" s="2" t="str">
        <f>"667320240801110918135116"</f>
        <v>667320240801110918135116</v>
      </c>
      <c r="F554" s="4"/>
    </row>
    <row r="555" ht="30" customHeight="1" spans="1:6">
      <c r="A555" s="2">
        <v>552</v>
      </c>
      <c r="B555" s="3" t="str">
        <f t="shared" si="11"/>
        <v>06</v>
      </c>
      <c r="C555" s="3" t="s">
        <v>16</v>
      </c>
      <c r="D555" s="2" t="str">
        <f>"李宽女"</f>
        <v>李宽女</v>
      </c>
      <c r="E555" s="2" t="str">
        <f>"667320240801115322135132"</f>
        <v>667320240801115322135132</v>
      </c>
      <c r="F555" s="4"/>
    </row>
    <row r="556" ht="30" customHeight="1" spans="1:6">
      <c r="A556" s="2">
        <v>553</v>
      </c>
      <c r="B556" s="3" t="str">
        <f t="shared" si="11"/>
        <v>06</v>
      </c>
      <c r="C556" s="3" t="s">
        <v>16</v>
      </c>
      <c r="D556" s="2" t="str">
        <f>"符玉莹"</f>
        <v>符玉莹</v>
      </c>
      <c r="E556" s="2" t="str">
        <f>"667320240801132029135155"</f>
        <v>667320240801132029135155</v>
      </c>
      <c r="F556" s="4"/>
    </row>
    <row r="557" ht="30" customHeight="1" spans="1:6">
      <c r="A557" s="2">
        <v>554</v>
      </c>
      <c r="B557" s="3" t="str">
        <f t="shared" si="11"/>
        <v>06</v>
      </c>
      <c r="C557" s="3" t="s">
        <v>16</v>
      </c>
      <c r="D557" s="2" t="str">
        <f>"黄建城"</f>
        <v>黄建城</v>
      </c>
      <c r="E557" s="2" t="str">
        <f>"667320240801150609135180"</f>
        <v>667320240801150609135180</v>
      </c>
      <c r="F557" s="4"/>
    </row>
    <row r="558" ht="30" customHeight="1" spans="1:6">
      <c r="A558" s="2">
        <v>555</v>
      </c>
      <c r="B558" s="3" t="str">
        <f t="shared" si="11"/>
        <v>06</v>
      </c>
      <c r="C558" s="3" t="s">
        <v>16</v>
      </c>
      <c r="D558" s="2" t="str">
        <f>"陈祥丹"</f>
        <v>陈祥丹</v>
      </c>
      <c r="E558" s="2" t="str">
        <f>"667320240801163739135206"</f>
        <v>667320240801163739135206</v>
      </c>
      <c r="F558" s="4"/>
    </row>
    <row r="559" ht="30" customHeight="1" spans="1:6">
      <c r="A559" s="2">
        <v>556</v>
      </c>
      <c r="B559" s="3" t="str">
        <f t="shared" si="11"/>
        <v>06</v>
      </c>
      <c r="C559" s="3" t="s">
        <v>16</v>
      </c>
      <c r="D559" s="2" t="str">
        <f>"羊鸿玉"</f>
        <v>羊鸿玉</v>
      </c>
      <c r="E559" s="2" t="str">
        <f>"667320240801164720135210"</f>
        <v>667320240801164720135210</v>
      </c>
      <c r="F559" s="4"/>
    </row>
    <row r="560" ht="30" customHeight="1" spans="1:6">
      <c r="A560" s="2">
        <v>557</v>
      </c>
      <c r="B560" s="3" t="str">
        <f t="shared" si="11"/>
        <v>06</v>
      </c>
      <c r="C560" s="3" t="s">
        <v>16</v>
      </c>
      <c r="D560" s="2" t="str">
        <f>"符菊花"</f>
        <v>符菊花</v>
      </c>
      <c r="E560" s="2" t="str">
        <f>"667320240801165121135212"</f>
        <v>667320240801165121135212</v>
      </c>
      <c r="F560" s="4"/>
    </row>
    <row r="561" ht="30" customHeight="1" spans="1:6">
      <c r="A561" s="2">
        <v>558</v>
      </c>
      <c r="B561" s="3" t="str">
        <f t="shared" si="11"/>
        <v>06</v>
      </c>
      <c r="C561" s="3" t="s">
        <v>16</v>
      </c>
      <c r="D561" s="2" t="str">
        <f>"苏基华"</f>
        <v>苏基华</v>
      </c>
      <c r="E561" s="2" t="str">
        <f>"667320240801172801135218"</f>
        <v>667320240801172801135218</v>
      </c>
      <c r="F561" s="4"/>
    </row>
    <row r="562" ht="30" customHeight="1" spans="1:6">
      <c r="A562" s="2">
        <v>559</v>
      </c>
      <c r="B562" s="3" t="str">
        <f t="shared" si="11"/>
        <v>06</v>
      </c>
      <c r="C562" s="3" t="s">
        <v>16</v>
      </c>
      <c r="D562" s="2" t="str">
        <f>"王喆珺"</f>
        <v>王喆珺</v>
      </c>
      <c r="E562" s="2" t="str">
        <f>"667320240801180133135228"</f>
        <v>667320240801180133135228</v>
      </c>
      <c r="F562" s="4"/>
    </row>
    <row r="563" ht="30" customHeight="1" spans="1:6">
      <c r="A563" s="2">
        <v>560</v>
      </c>
      <c r="B563" s="3" t="str">
        <f t="shared" si="11"/>
        <v>06</v>
      </c>
      <c r="C563" s="3" t="s">
        <v>16</v>
      </c>
      <c r="D563" s="2" t="str">
        <f>"孙静云"</f>
        <v>孙静云</v>
      </c>
      <c r="E563" s="2" t="str">
        <f>"667320240801191508135250"</f>
        <v>667320240801191508135250</v>
      </c>
      <c r="F563" s="4"/>
    </row>
    <row r="564" ht="30" customHeight="1" spans="1:6">
      <c r="A564" s="2">
        <v>561</v>
      </c>
      <c r="B564" s="3" t="str">
        <f t="shared" si="11"/>
        <v>06</v>
      </c>
      <c r="C564" s="3" t="s">
        <v>16</v>
      </c>
      <c r="D564" s="2" t="str">
        <f>"谢世莹"</f>
        <v>谢世莹</v>
      </c>
      <c r="E564" s="2" t="str">
        <f>"667320240801192325135251"</f>
        <v>667320240801192325135251</v>
      </c>
      <c r="F564" s="4"/>
    </row>
    <row r="565" ht="30" customHeight="1" spans="1:6">
      <c r="A565" s="2">
        <v>562</v>
      </c>
      <c r="B565" s="3" t="str">
        <f t="shared" si="11"/>
        <v>06</v>
      </c>
      <c r="C565" s="3" t="s">
        <v>16</v>
      </c>
      <c r="D565" s="2" t="str">
        <f>"吴日快"</f>
        <v>吴日快</v>
      </c>
      <c r="E565" s="2" t="str">
        <f>"667320240801193702135254"</f>
        <v>667320240801193702135254</v>
      </c>
      <c r="F565" s="4"/>
    </row>
    <row r="566" ht="30" customHeight="1" spans="1:6">
      <c r="A566" s="2">
        <v>563</v>
      </c>
      <c r="B566" s="3" t="str">
        <f t="shared" si="11"/>
        <v>06</v>
      </c>
      <c r="C566" s="3" t="s">
        <v>16</v>
      </c>
      <c r="D566" s="2" t="str">
        <f>"韩晓霞"</f>
        <v>韩晓霞</v>
      </c>
      <c r="E566" s="2" t="str">
        <f>"667320240801212640135278"</f>
        <v>667320240801212640135278</v>
      </c>
      <c r="F566" s="4"/>
    </row>
    <row r="567" ht="30" customHeight="1" spans="1:6">
      <c r="A567" s="2">
        <v>564</v>
      </c>
      <c r="B567" s="3" t="str">
        <f t="shared" si="11"/>
        <v>06</v>
      </c>
      <c r="C567" s="3" t="s">
        <v>16</v>
      </c>
      <c r="D567" s="2" t="str">
        <f>"林道南"</f>
        <v>林道南</v>
      </c>
      <c r="E567" s="2" t="str">
        <f>"667320240801220327135286"</f>
        <v>667320240801220327135286</v>
      </c>
      <c r="F567" s="4"/>
    </row>
    <row r="568" ht="30" customHeight="1" spans="1:6">
      <c r="A568" s="2">
        <v>565</v>
      </c>
      <c r="B568" s="3" t="str">
        <f t="shared" si="11"/>
        <v>06</v>
      </c>
      <c r="C568" s="3" t="s">
        <v>16</v>
      </c>
      <c r="D568" s="2" t="str">
        <f>"符碧乐"</f>
        <v>符碧乐</v>
      </c>
      <c r="E568" s="2" t="str">
        <f>"667320240801232603135299"</f>
        <v>667320240801232603135299</v>
      </c>
      <c r="F568" s="4"/>
    </row>
    <row r="569" ht="30" customHeight="1" spans="1:6">
      <c r="A569" s="2">
        <v>566</v>
      </c>
      <c r="B569" s="3" t="str">
        <f t="shared" si="11"/>
        <v>06</v>
      </c>
      <c r="C569" s="3" t="s">
        <v>16</v>
      </c>
      <c r="D569" s="2" t="str">
        <f>"陈明仁"</f>
        <v>陈明仁</v>
      </c>
      <c r="E569" s="2" t="str">
        <f>"667320240802004616135303"</f>
        <v>667320240802004616135303</v>
      </c>
      <c r="F569" s="4"/>
    </row>
    <row r="570" ht="30" customHeight="1" spans="1:6">
      <c r="A570" s="2">
        <v>567</v>
      </c>
      <c r="B570" s="3" t="str">
        <f t="shared" si="11"/>
        <v>06</v>
      </c>
      <c r="C570" s="3" t="s">
        <v>16</v>
      </c>
      <c r="D570" s="2" t="str">
        <f>"郑玉梅"</f>
        <v>郑玉梅</v>
      </c>
      <c r="E570" s="2" t="str">
        <f>"667320240802090554135311"</f>
        <v>667320240802090554135311</v>
      </c>
      <c r="F570" s="4"/>
    </row>
    <row r="571" ht="30" customHeight="1" spans="1:6">
      <c r="A571" s="2">
        <v>568</v>
      </c>
      <c r="B571" s="3" t="str">
        <f t="shared" si="11"/>
        <v>06</v>
      </c>
      <c r="C571" s="3" t="s">
        <v>16</v>
      </c>
      <c r="D571" s="2" t="str">
        <f>"周颖"</f>
        <v>周颖</v>
      </c>
      <c r="E571" s="2" t="str">
        <f>"667320240802122133135341"</f>
        <v>667320240802122133135341</v>
      </c>
      <c r="F571" s="4"/>
    </row>
    <row r="572" ht="30" customHeight="1" spans="1:6">
      <c r="A572" s="2">
        <v>569</v>
      </c>
      <c r="B572" s="3" t="str">
        <f t="shared" si="11"/>
        <v>06</v>
      </c>
      <c r="C572" s="3" t="s">
        <v>16</v>
      </c>
      <c r="D572" s="2" t="str">
        <f>"林海燕"</f>
        <v>林海燕</v>
      </c>
      <c r="E572" s="2" t="str">
        <f>"667320240802123617135346"</f>
        <v>667320240802123617135346</v>
      </c>
      <c r="F572" s="4"/>
    </row>
    <row r="573" ht="30" customHeight="1" spans="1:6">
      <c r="A573" s="2">
        <v>570</v>
      </c>
      <c r="B573" s="3" t="str">
        <f t="shared" si="11"/>
        <v>06</v>
      </c>
      <c r="C573" s="3" t="s">
        <v>16</v>
      </c>
      <c r="D573" s="2" t="str">
        <f>"陈媚女"</f>
        <v>陈媚女</v>
      </c>
      <c r="E573" s="2" t="str">
        <f>"667320240802152154135376"</f>
        <v>667320240802152154135376</v>
      </c>
      <c r="F573" s="4"/>
    </row>
    <row r="574" ht="30" customHeight="1" spans="1:6">
      <c r="A574" s="2">
        <v>571</v>
      </c>
      <c r="B574" s="3" t="str">
        <f t="shared" si="11"/>
        <v>06</v>
      </c>
      <c r="C574" s="3" t="s">
        <v>16</v>
      </c>
      <c r="D574" s="2" t="str">
        <f>"陈秀保"</f>
        <v>陈秀保</v>
      </c>
      <c r="E574" s="2" t="str">
        <f>"667320240802153315135377"</f>
        <v>667320240802153315135377</v>
      </c>
      <c r="F574" s="4"/>
    </row>
    <row r="575" ht="30" customHeight="1" spans="1:6">
      <c r="A575" s="2">
        <v>572</v>
      </c>
      <c r="B575" s="3" t="str">
        <f t="shared" si="11"/>
        <v>06</v>
      </c>
      <c r="C575" s="3" t="s">
        <v>16</v>
      </c>
      <c r="D575" s="2" t="str">
        <f>"李明莉"</f>
        <v>李明莉</v>
      </c>
      <c r="E575" s="2" t="str">
        <f>"667320240802171106135400"</f>
        <v>667320240802171106135400</v>
      </c>
      <c r="F575" s="4"/>
    </row>
    <row r="576" ht="30" customHeight="1" spans="1:6">
      <c r="A576" s="2">
        <v>573</v>
      </c>
      <c r="B576" s="3" t="str">
        <f t="shared" si="11"/>
        <v>06</v>
      </c>
      <c r="C576" s="3" t="s">
        <v>16</v>
      </c>
      <c r="D576" s="2" t="str">
        <f>"王道发"</f>
        <v>王道发</v>
      </c>
      <c r="E576" s="2" t="str">
        <f>"667320240802173650135405"</f>
        <v>667320240802173650135405</v>
      </c>
      <c r="F576" s="4"/>
    </row>
    <row r="577" ht="30" customHeight="1" spans="1:6">
      <c r="A577" s="2">
        <v>574</v>
      </c>
      <c r="B577" s="3" t="str">
        <f t="shared" si="11"/>
        <v>06</v>
      </c>
      <c r="C577" s="3" t="s">
        <v>16</v>
      </c>
      <c r="D577" s="2" t="str">
        <f>"黄玉婷"</f>
        <v>黄玉婷</v>
      </c>
      <c r="E577" s="2" t="str">
        <f>"667320240802204547135431"</f>
        <v>667320240802204547135431</v>
      </c>
      <c r="F577" s="4"/>
    </row>
    <row r="578" ht="30" customHeight="1" spans="1:6">
      <c r="A578" s="2">
        <v>575</v>
      </c>
      <c r="B578" s="3" t="str">
        <f t="shared" si="11"/>
        <v>06</v>
      </c>
      <c r="C578" s="3" t="s">
        <v>16</v>
      </c>
      <c r="D578" s="2" t="str">
        <f>"吕书虹"</f>
        <v>吕书虹</v>
      </c>
      <c r="E578" s="2" t="str">
        <f>"667320240802222857135447"</f>
        <v>667320240802222857135447</v>
      </c>
      <c r="F578" s="4"/>
    </row>
    <row r="579" ht="30" customHeight="1" spans="1:6">
      <c r="A579" s="2">
        <v>576</v>
      </c>
      <c r="B579" s="3" t="str">
        <f t="shared" si="11"/>
        <v>06</v>
      </c>
      <c r="C579" s="3" t="s">
        <v>16</v>
      </c>
      <c r="D579" s="2" t="str">
        <f>"黄意来"</f>
        <v>黄意来</v>
      </c>
      <c r="E579" s="2" t="str">
        <f>"667320240802232912135453"</f>
        <v>667320240802232912135453</v>
      </c>
      <c r="F579" s="4"/>
    </row>
    <row r="580" ht="30" customHeight="1" spans="1:6">
      <c r="A580" s="2">
        <v>577</v>
      </c>
      <c r="B580" s="3" t="str">
        <f t="shared" si="11"/>
        <v>06</v>
      </c>
      <c r="C580" s="3" t="s">
        <v>16</v>
      </c>
      <c r="D580" s="2" t="str">
        <f>"钟真彩"</f>
        <v>钟真彩</v>
      </c>
      <c r="E580" s="2" t="str">
        <f>"667320240803082631135463"</f>
        <v>667320240803082631135463</v>
      </c>
      <c r="F580" s="4"/>
    </row>
    <row r="581" ht="30" customHeight="1" spans="1:6">
      <c r="A581" s="2">
        <v>578</v>
      </c>
      <c r="B581" s="3" t="str">
        <f t="shared" si="11"/>
        <v>06</v>
      </c>
      <c r="C581" s="3" t="s">
        <v>16</v>
      </c>
      <c r="D581" s="2" t="str">
        <f>"王金芬"</f>
        <v>王金芬</v>
      </c>
      <c r="E581" s="2" t="str">
        <f>"667320240803134459135482"</f>
        <v>667320240803134459135482</v>
      </c>
      <c r="F581" s="4"/>
    </row>
    <row r="582" ht="30" customHeight="1" spans="1:6">
      <c r="A582" s="2">
        <v>579</v>
      </c>
      <c r="B582" s="3" t="str">
        <f t="shared" si="11"/>
        <v>06</v>
      </c>
      <c r="C582" s="3" t="s">
        <v>16</v>
      </c>
      <c r="D582" s="2" t="str">
        <f>"李白鹤"</f>
        <v>李白鹤</v>
      </c>
      <c r="E582" s="2" t="str">
        <f>"667320240803144106135487"</f>
        <v>667320240803144106135487</v>
      </c>
      <c r="F582" s="4"/>
    </row>
    <row r="583" ht="30" customHeight="1" spans="1:6">
      <c r="A583" s="2">
        <v>580</v>
      </c>
      <c r="B583" s="3" t="str">
        <f t="shared" si="11"/>
        <v>06</v>
      </c>
      <c r="C583" s="3" t="s">
        <v>16</v>
      </c>
      <c r="D583" s="2" t="str">
        <f>"李姗姗"</f>
        <v>李姗姗</v>
      </c>
      <c r="E583" s="2" t="str">
        <f>"667320240804113331135575"</f>
        <v>667320240804113331135575</v>
      </c>
      <c r="F583" s="4"/>
    </row>
    <row r="584" ht="30" customHeight="1" spans="1:6">
      <c r="A584" s="2">
        <v>581</v>
      </c>
      <c r="B584" s="3" t="str">
        <f t="shared" si="11"/>
        <v>06</v>
      </c>
      <c r="C584" s="3" t="s">
        <v>16</v>
      </c>
      <c r="D584" s="2" t="str">
        <f>"薛秋玉"</f>
        <v>薛秋玉</v>
      </c>
      <c r="E584" s="2" t="str">
        <f>"667320240804122919135580"</f>
        <v>667320240804122919135580</v>
      </c>
      <c r="F584" s="4"/>
    </row>
    <row r="585" ht="30" customHeight="1" spans="1:6">
      <c r="A585" s="2">
        <v>582</v>
      </c>
      <c r="B585" s="3" t="str">
        <f t="shared" si="11"/>
        <v>06</v>
      </c>
      <c r="C585" s="3" t="s">
        <v>16</v>
      </c>
      <c r="D585" s="2" t="str">
        <f>"李秋英"</f>
        <v>李秋英</v>
      </c>
      <c r="E585" s="2" t="str">
        <f>"667320240804170615135604"</f>
        <v>667320240804170615135604</v>
      </c>
      <c r="F585" s="4"/>
    </row>
    <row r="586" ht="30" customHeight="1" spans="1:6">
      <c r="A586" s="2">
        <v>583</v>
      </c>
      <c r="B586" s="3" t="str">
        <f t="shared" si="11"/>
        <v>06</v>
      </c>
      <c r="C586" s="3" t="s">
        <v>16</v>
      </c>
      <c r="D586" s="2" t="str">
        <f>"黄小燕"</f>
        <v>黄小燕</v>
      </c>
      <c r="E586" s="2" t="str">
        <f>"667320240804203338135625"</f>
        <v>667320240804203338135625</v>
      </c>
      <c r="F586" s="4"/>
    </row>
    <row r="587" ht="30" customHeight="1" spans="1:6">
      <c r="A587" s="2">
        <v>584</v>
      </c>
      <c r="B587" s="3" t="str">
        <f t="shared" si="11"/>
        <v>06</v>
      </c>
      <c r="C587" s="3" t="s">
        <v>16</v>
      </c>
      <c r="D587" s="2" t="str">
        <f>"许秀妹"</f>
        <v>许秀妹</v>
      </c>
      <c r="E587" s="2" t="str">
        <f>"667320240805100202135675"</f>
        <v>667320240805100202135675</v>
      </c>
      <c r="F587" s="4"/>
    </row>
    <row r="588" ht="30" customHeight="1" spans="1:6">
      <c r="A588" s="2">
        <v>585</v>
      </c>
      <c r="B588" s="3" t="str">
        <f t="shared" si="11"/>
        <v>06</v>
      </c>
      <c r="C588" s="3" t="s">
        <v>16</v>
      </c>
      <c r="D588" s="2" t="str">
        <f>"李彩美"</f>
        <v>李彩美</v>
      </c>
      <c r="E588" s="2" t="str">
        <f>"667320240805143655135714"</f>
        <v>667320240805143655135714</v>
      </c>
      <c r="F588" s="4"/>
    </row>
    <row r="589" ht="30" customHeight="1" spans="1:6">
      <c r="A589" s="2">
        <v>586</v>
      </c>
      <c r="B589" s="3" t="str">
        <f t="shared" si="11"/>
        <v>06</v>
      </c>
      <c r="C589" s="3" t="s">
        <v>16</v>
      </c>
      <c r="D589" s="2" t="str">
        <f>"王土月"</f>
        <v>王土月</v>
      </c>
      <c r="E589" s="2" t="str">
        <f>"667320240805145414135717"</f>
        <v>667320240805145414135717</v>
      </c>
      <c r="F589" s="4"/>
    </row>
    <row r="590" ht="30" customHeight="1" spans="1:6">
      <c r="A590" s="2">
        <v>587</v>
      </c>
      <c r="B590" s="3" t="str">
        <f t="shared" si="11"/>
        <v>06</v>
      </c>
      <c r="C590" s="3" t="s">
        <v>16</v>
      </c>
      <c r="D590" s="2" t="str">
        <f>"薛造训"</f>
        <v>薛造训</v>
      </c>
      <c r="E590" s="2" t="str">
        <f>"667320240805191631135749"</f>
        <v>667320240805191631135749</v>
      </c>
      <c r="F590" s="4"/>
    </row>
    <row r="591" ht="30" customHeight="1" spans="1:6">
      <c r="A591" s="2">
        <v>588</v>
      </c>
      <c r="B591" s="3" t="str">
        <f t="shared" si="11"/>
        <v>06</v>
      </c>
      <c r="C591" s="3" t="s">
        <v>16</v>
      </c>
      <c r="D591" s="2" t="str">
        <f>"黄建芬"</f>
        <v>黄建芬</v>
      </c>
      <c r="E591" s="2" t="str">
        <f>"667320240805221456135765"</f>
        <v>667320240805221456135765</v>
      </c>
      <c r="F591" s="4"/>
    </row>
    <row r="592" ht="30" customHeight="1" spans="1:6">
      <c r="A592" s="2">
        <v>589</v>
      </c>
      <c r="B592" s="3" t="str">
        <f t="shared" si="11"/>
        <v>06</v>
      </c>
      <c r="C592" s="3" t="s">
        <v>16</v>
      </c>
      <c r="D592" s="2" t="str">
        <f>"吴二皎"</f>
        <v>吴二皎</v>
      </c>
      <c r="E592" s="2" t="str">
        <f>"667320240805223817135768"</f>
        <v>667320240805223817135768</v>
      </c>
      <c r="F592" s="4"/>
    </row>
    <row r="593" ht="30" customHeight="1" spans="1:6">
      <c r="A593" s="2">
        <v>590</v>
      </c>
      <c r="B593" s="3" t="str">
        <f t="shared" si="11"/>
        <v>06</v>
      </c>
      <c r="C593" s="3" t="s">
        <v>16</v>
      </c>
      <c r="D593" s="2" t="str">
        <f>"王秋寓"</f>
        <v>王秋寓</v>
      </c>
      <c r="E593" s="2" t="str">
        <f>"667320240806074002135792"</f>
        <v>667320240806074002135792</v>
      </c>
      <c r="F593" s="4"/>
    </row>
    <row r="594" ht="30" customHeight="1" spans="1:6">
      <c r="A594" s="2">
        <v>591</v>
      </c>
      <c r="B594" s="3" t="str">
        <f t="shared" si="11"/>
        <v>06</v>
      </c>
      <c r="C594" s="3" t="s">
        <v>16</v>
      </c>
      <c r="D594" s="2" t="str">
        <f>"高丽玉"</f>
        <v>高丽玉</v>
      </c>
      <c r="E594" s="2" t="str">
        <f>"667320240806100422135803"</f>
        <v>667320240806100422135803</v>
      </c>
      <c r="F594" s="4"/>
    </row>
    <row r="595" ht="30" customHeight="1" spans="1:6">
      <c r="A595" s="2">
        <v>592</v>
      </c>
      <c r="B595" s="3" t="str">
        <f t="shared" si="11"/>
        <v>06</v>
      </c>
      <c r="C595" s="3" t="s">
        <v>16</v>
      </c>
      <c r="D595" s="2" t="str">
        <f>"张婷婷"</f>
        <v>张婷婷</v>
      </c>
      <c r="E595" s="2" t="str">
        <f>"667320240806122202135811"</f>
        <v>667320240806122202135811</v>
      </c>
      <c r="F595" s="4"/>
    </row>
    <row r="596" ht="30" customHeight="1" spans="1:6">
      <c r="A596" s="2">
        <v>593</v>
      </c>
      <c r="B596" s="3" t="str">
        <f t="shared" si="11"/>
        <v>06</v>
      </c>
      <c r="C596" s="3" t="s">
        <v>16</v>
      </c>
      <c r="D596" s="2" t="str">
        <f>"王婷婷"</f>
        <v>王婷婷</v>
      </c>
      <c r="E596" s="2" t="str">
        <f>"667320240806123619135813"</f>
        <v>667320240806123619135813</v>
      </c>
      <c r="F596" s="4"/>
    </row>
    <row r="597" ht="30" customHeight="1" spans="1:6">
      <c r="A597" s="2">
        <v>594</v>
      </c>
      <c r="B597" s="3" t="str">
        <f t="shared" si="11"/>
        <v>06</v>
      </c>
      <c r="C597" s="3" t="s">
        <v>16</v>
      </c>
      <c r="D597" s="2" t="str">
        <f>"郭金月"</f>
        <v>郭金月</v>
      </c>
      <c r="E597" s="2" t="str">
        <f>"667320240806154643135831"</f>
        <v>667320240806154643135831</v>
      </c>
      <c r="F597" s="4"/>
    </row>
    <row r="598" ht="30" customHeight="1" spans="1:6">
      <c r="A598" s="2">
        <v>595</v>
      </c>
      <c r="B598" s="3" t="str">
        <f t="shared" si="11"/>
        <v>06</v>
      </c>
      <c r="C598" s="3" t="s">
        <v>16</v>
      </c>
      <c r="D598" s="2" t="str">
        <f>"黄茂才"</f>
        <v>黄茂才</v>
      </c>
      <c r="E598" s="2" t="str">
        <f>"667320240806203850135857"</f>
        <v>667320240806203850135857</v>
      </c>
      <c r="F598" s="4"/>
    </row>
    <row r="599" ht="30" customHeight="1" spans="1:6">
      <c r="A599" s="2">
        <v>596</v>
      </c>
      <c r="B599" s="3" t="str">
        <f t="shared" si="11"/>
        <v>06</v>
      </c>
      <c r="C599" s="3" t="s">
        <v>16</v>
      </c>
      <c r="D599" s="2" t="str">
        <f>"刘静男"</f>
        <v>刘静男</v>
      </c>
      <c r="E599" s="2" t="str">
        <f>"667320240806215258135870"</f>
        <v>667320240806215258135870</v>
      </c>
      <c r="F599" s="4"/>
    </row>
    <row r="600" ht="30" customHeight="1" spans="1:6">
      <c r="A600" s="2">
        <v>597</v>
      </c>
      <c r="B600" s="3" t="str">
        <f t="shared" si="11"/>
        <v>06</v>
      </c>
      <c r="C600" s="3" t="s">
        <v>16</v>
      </c>
      <c r="D600" s="2" t="str">
        <f>"陈多交"</f>
        <v>陈多交</v>
      </c>
      <c r="E600" s="2" t="str">
        <f>"667320240806230424135880"</f>
        <v>667320240806230424135880</v>
      </c>
      <c r="F600" s="4"/>
    </row>
    <row r="601" ht="30" customHeight="1" spans="1:6">
      <c r="A601" s="2">
        <v>598</v>
      </c>
      <c r="B601" s="3" t="str">
        <f t="shared" si="11"/>
        <v>06</v>
      </c>
      <c r="C601" s="3" t="s">
        <v>16</v>
      </c>
      <c r="D601" s="2" t="str">
        <f>"李精娥"</f>
        <v>李精娥</v>
      </c>
      <c r="E601" s="2" t="str">
        <f>"667320240807005129135894"</f>
        <v>667320240807005129135894</v>
      </c>
      <c r="F601" s="4"/>
    </row>
    <row r="602" ht="30" customHeight="1" spans="1:6">
      <c r="A602" s="2">
        <v>599</v>
      </c>
      <c r="B602" s="3" t="str">
        <f t="shared" si="11"/>
        <v>06</v>
      </c>
      <c r="C602" s="3" t="s">
        <v>16</v>
      </c>
      <c r="D602" s="2" t="str">
        <f>"林少玲"</f>
        <v>林少玲</v>
      </c>
      <c r="E602" s="2" t="str">
        <f>"667320240807084327135900"</f>
        <v>667320240807084327135900</v>
      </c>
      <c r="F602" s="4"/>
    </row>
    <row r="603" ht="30" customHeight="1" spans="1:6">
      <c r="A603" s="2">
        <v>600</v>
      </c>
      <c r="B603" s="3" t="str">
        <f t="shared" si="11"/>
        <v>06</v>
      </c>
      <c r="C603" s="3" t="s">
        <v>16</v>
      </c>
      <c r="D603" s="2" t="str">
        <f>"钟书梦"</f>
        <v>钟书梦</v>
      </c>
      <c r="E603" s="2" t="str">
        <f>"667320240807102118135910"</f>
        <v>667320240807102118135910</v>
      </c>
      <c r="F603" s="4"/>
    </row>
    <row r="604" ht="30" customHeight="1" spans="1:6">
      <c r="A604" s="2">
        <v>601</v>
      </c>
      <c r="B604" s="3" t="str">
        <f t="shared" si="11"/>
        <v>06</v>
      </c>
      <c r="C604" s="3" t="s">
        <v>16</v>
      </c>
      <c r="D604" s="2" t="str">
        <f>"陈永霞"</f>
        <v>陈永霞</v>
      </c>
      <c r="E604" s="2" t="str">
        <f>"667320240807113447135927"</f>
        <v>667320240807113447135927</v>
      </c>
      <c r="F604" s="4"/>
    </row>
    <row r="605" ht="30" customHeight="1" spans="1:6">
      <c r="A605" s="2">
        <v>602</v>
      </c>
      <c r="B605" s="3" t="str">
        <f t="shared" si="11"/>
        <v>06</v>
      </c>
      <c r="C605" s="3" t="s">
        <v>16</v>
      </c>
      <c r="D605" s="2" t="str">
        <f>"童地护"</f>
        <v>童地护</v>
      </c>
      <c r="E605" s="2" t="str">
        <f>"667320240807155318135949"</f>
        <v>667320240807155318135949</v>
      </c>
      <c r="F605" s="4"/>
    </row>
    <row r="606" ht="30" customHeight="1" spans="1:6">
      <c r="A606" s="2">
        <v>603</v>
      </c>
      <c r="B606" s="3" t="str">
        <f t="shared" si="11"/>
        <v>06</v>
      </c>
      <c r="C606" s="3" t="s">
        <v>16</v>
      </c>
      <c r="D606" s="2" t="str">
        <f>"王壮丹"</f>
        <v>王壮丹</v>
      </c>
      <c r="E606" s="2" t="str">
        <f>"667320240807174207135963"</f>
        <v>667320240807174207135963</v>
      </c>
      <c r="F606" s="4"/>
    </row>
    <row r="607" ht="30" customHeight="1" spans="1:6">
      <c r="A607" s="2">
        <v>604</v>
      </c>
      <c r="B607" s="3" t="str">
        <f t="shared" si="11"/>
        <v>06</v>
      </c>
      <c r="C607" s="3" t="s">
        <v>16</v>
      </c>
      <c r="D607" s="2" t="str">
        <f>"黎丽交"</f>
        <v>黎丽交</v>
      </c>
      <c r="E607" s="2" t="str">
        <f>"667320240807200306135985"</f>
        <v>667320240807200306135985</v>
      </c>
      <c r="F607" s="4"/>
    </row>
    <row r="608" ht="30" customHeight="1" spans="1:6">
      <c r="A608" s="2">
        <v>605</v>
      </c>
      <c r="B608" s="3" t="str">
        <f t="shared" si="11"/>
        <v>06</v>
      </c>
      <c r="C608" s="3" t="s">
        <v>16</v>
      </c>
      <c r="D608" s="2" t="str">
        <f>"董志莉"</f>
        <v>董志莉</v>
      </c>
      <c r="E608" s="2" t="str">
        <f>"667320240807222948136015"</f>
        <v>667320240807222948136015</v>
      </c>
      <c r="F608" s="4"/>
    </row>
    <row r="609" ht="30" customHeight="1" spans="1:6">
      <c r="A609" s="2">
        <v>606</v>
      </c>
      <c r="B609" s="3" t="str">
        <f t="shared" si="11"/>
        <v>06</v>
      </c>
      <c r="C609" s="3" t="s">
        <v>16</v>
      </c>
      <c r="D609" s="2" t="str">
        <f>"张用芬"</f>
        <v>张用芬</v>
      </c>
      <c r="E609" s="2" t="str">
        <f>"667320240807230223136021"</f>
        <v>667320240807230223136021</v>
      </c>
      <c r="F609" s="4"/>
    </row>
    <row r="610" ht="30" customHeight="1" spans="1:6">
      <c r="A610" s="2">
        <v>607</v>
      </c>
      <c r="B610" s="3" t="str">
        <f t="shared" si="11"/>
        <v>06</v>
      </c>
      <c r="C610" s="3" t="s">
        <v>16</v>
      </c>
      <c r="D610" s="2" t="str">
        <f>"陈小丹"</f>
        <v>陈小丹</v>
      </c>
      <c r="E610" s="2" t="str">
        <f>"667320240808093857136072"</f>
        <v>667320240808093857136072</v>
      </c>
      <c r="F610" s="4"/>
    </row>
    <row r="611" ht="30" customHeight="1" spans="1:6">
      <c r="A611" s="2">
        <v>608</v>
      </c>
      <c r="B611" s="3" t="str">
        <f>"06"</f>
        <v>06</v>
      </c>
      <c r="C611" s="3" t="s">
        <v>16</v>
      </c>
      <c r="D611" s="2" t="str">
        <f>"邓月园"</f>
        <v>邓月园</v>
      </c>
      <c r="E611" s="2" t="str">
        <f>"667320240808114805136099"</f>
        <v>667320240808114805136099</v>
      </c>
      <c r="F611" s="4"/>
    </row>
    <row r="612" ht="30" customHeight="1" spans="1:6">
      <c r="A612" s="2">
        <v>609</v>
      </c>
      <c r="B612" s="3" t="str">
        <f t="shared" ref="B612:B644" si="12">"07"</f>
        <v>07</v>
      </c>
      <c r="C612" s="3" t="s">
        <v>17</v>
      </c>
      <c r="D612" s="2" t="str">
        <f>"张智超"</f>
        <v>张智超</v>
      </c>
      <c r="E612" s="2" t="str">
        <f>"667320240801102519135091"</f>
        <v>667320240801102519135091</v>
      </c>
      <c r="F612" s="4"/>
    </row>
    <row r="613" ht="30" customHeight="1" spans="1:6">
      <c r="A613" s="2">
        <v>610</v>
      </c>
      <c r="B613" s="3" t="str">
        <f t="shared" si="12"/>
        <v>07</v>
      </c>
      <c r="C613" s="3" t="s">
        <v>17</v>
      </c>
      <c r="D613" s="2" t="str">
        <f>"周润"</f>
        <v>周润</v>
      </c>
      <c r="E613" s="2" t="str">
        <f>"667320240801102938135095"</f>
        <v>667320240801102938135095</v>
      </c>
      <c r="F613" s="4"/>
    </row>
    <row r="614" ht="30" customHeight="1" spans="1:6">
      <c r="A614" s="2">
        <v>611</v>
      </c>
      <c r="B614" s="3" t="str">
        <f t="shared" si="12"/>
        <v>07</v>
      </c>
      <c r="C614" s="3" t="s">
        <v>17</v>
      </c>
      <c r="D614" s="2" t="str">
        <f>"黄昱超"</f>
        <v>黄昱超</v>
      </c>
      <c r="E614" s="2" t="str">
        <f>"667320240801112016135123"</f>
        <v>667320240801112016135123</v>
      </c>
      <c r="F614" s="4"/>
    </row>
    <row r="615" ht="30" customHeight="1" spans="1:6">
      <c r="A615" s="2">
        <v>612</v>
      </c>
      <c r="B615" s="3" t="str">
        <f t="shared" si="12"/>
        <v>07</v>
      </c>
      <c r="C615" s="3" t="s">
        <v>17</v>
      </c>
      <c r="D615" s="2" t="str">
        <f>"王开任"</f>
        <v>王开任</v>
      </c>
      <c r="E615" s="2" t="str">
        <f>"667320240801124647135145"</f>
        <v>667320240801124647135145</v>
      </c>
      <c r="F615" s="4"/>
    </row>
    <row r="616" ht="30" customHeight="1" spans="1:6">
      <c r="A616" s="2">
        <v>613</v>
      </c>
      <c r="B616" s="3" t="str">
        <f t="shared" si="12"/>
        <v>07</v>
      </c>
      <c r="C616" s="3" t="s">
        <v>17</v>
      </c>
      <c r="D616" s="2" t="str">
        <f>"符昕豪"</f>
        <v>符昕豪</v>
      </c>
      <c r="E616" s="2" t="str">
        <f>"667320240801135649135164"</f>
        <v>667320240801135649135164</v>
      </c>
      <c r="F616" s="4"/>
    </row>
    <row r="617" ht="30" customHeight="1" spans="1:6">
      <c r="A617" s="2">
        <v>614</v>
      </c>
      <c r="B617" s="3" t="str">
        <f t="shared" si="12"/>
        <v>07</v>
      </c>
      <c r="C617" s="3" t="s">
        <v>17</v>
      </c>
      <c r="D617" s="2" t="str">
        <f>"林娇英"</f>
        <v>林娇英</v>
      </c>
      <c r="E617" s="2" t="str">
        <f>"667320240801183753135237"</f>
        <v>667320240801183753135237</v>
      </c>
      <c r="F617" s="4"/>
    </row>
    <row r="618" ht="30" customHeight="1" spans="1:6">
      <c r="A618" s="2">
        <v>615</v>
      </c>
      <c r="B618" s="3" t="str">
        <f t="shared" si="12"/>
        <v>07</v>
      </c>
      <c r="C618" s="3" t="s">
        <v>17</v>
      </c>
      <c r="D618" s="2" t="str">
        <f>"王开源"</f>
        <v>王开源</v>
      </c>
      <c r="E618" s="2" t="str">
        <f>"667320240801212341135275"</f>
        <v>667320240801212341135275</v>
      </c>
      <c r="F618" s="4"/>
    </row>
    <row r="619" ht="30" customHeight="1" spans="1:6">
      <c r="A619" s="2">
        <v>616</v>
      </c>
      <c r="B619" s="3" t="str">
        <f t="shared" si="12"/>
        <v>07</v>
      </c>
      <c r="C619" s="3" t="s">
        <v>17</v>
      </c>
      <c r="D619" s="2" t="str">
        <f>"牛宏民"</f>
        <v>牛宏民</v>
      </c>
      <c r="E619" s="2" t="str">
        <f>"667320240801215430135283"</f>
        <v>667320240801215430135283</v>
      </c>
      <c r="F619" s="4"/>
    </row>
    <row r="620" ht="30" customHeight="1" spans="1:6">
      <c r="A620" s="2">
        <v>617</v>
      </c>
      <c r="B620" s="3" t="str">
        <f t="shared" si="12"/>
        <v>07</v>
      </c>
      <c r="C620" s="3" t="s">
        <v>17</v>
      </c>
      <c r="D620" s="2" t="str">
        <f>"黎雄俊"</f>
        <v>黎雄俊</v>
      </c>
      <c r="E620" s="2" t="str">
        <f>"667320240801225136135289"</f>
        <v>667320240801225136135289</v>
      </c>
      <c r="F620" s="4"/>
    </row>
    <row r="621" ht="30" customHeight="1" spans="1:6">
      <c r="A621" s="2">
        <v>618</v>
      </c>
      <c r="B621" s="3" t="str">
        <f t="shared" si="12"/>
        <v>07</v>
      </c>
      <c r="C621" s="3" t="s">
        <v>17</v>
      </c>
      <c r="D621" s="2" t="str">
        <f>"汪蒙"</f>
        <v>汪蒙</v>
      </c>
      <c r="E621" s="2" t="str">
        <f>"667320240802094433135321"</f>
        <v>667320240802094433135321</v>
      </c>
      <c r="F621" s="4"/>
    </row>
    <row r="622" ht="30" customHeight="1" spans="1:6">
      <c r="A622" s="2">
        <v>619</v>
      </c>
      <c r="B622" s="3" t="str">
        <f t="shared" si="12"/>
        <v>07</v>
      </c>
      <c r="C622" s="3" t="s">
        <v>17</v>
      </c>
      <c r="D622" s="2" t="str">
        <f>"邢增传"</f>
        <v>邢增传</v>
      </c>
      <c r="E622" s="2" t="str">
        <f>"667320240802103641135325"</f>
        <v>667320240802103641135325</v>
      </c>
      <c r="F622" s="4"/>
    </row>
    <row r="623" ht="30" customHeight="1" spans="1:6">
      <c r="A623" s="2">
        <v>620</v>
      </c>
      <c r="B623" s="3" t="str">
        <f t="shared" si="12"/>
        <v>07</v>
      </c>
      <c r="C623" s="3" t="s">
        <v>17</v>
      </c>
      <c r="D623" s="2" t="str">
        <f>"薛选金"</f>
        <v>薛选金</v>
      </c>
      <c r="E623" s="2" t="str">
        <f>"667320240802122413135343"</f>
        <v>667320240802122413135343</v>
      </c>
      <c r="F623" s="4"/>
    </row>
    <row r="624" ht="30" customHeight="1" spans="1:6">
      <c r="A624" s="2">
        <v>621</v>
      </c>
      <c r="B624" s="3" t="str">
        <f t="shared" si="12"/>
        <v>07</v>
      </c>
      <c r="C624" s="3" t="s">
        <v>17</v>
      </c>
      <c r="D624" s="2" t="str">
        <f>"羊俊达"</f>
        <v>羊俊达</v>
      </c>
      <c r="E624" s="2" t="str">
        <f>"667320240802150011135372"</f>
        <v>667320240802150011135372</v>
      </c>
      <c r="F624" s="4"/>
    </row>
    <row r="625" ht="30" customHeight="1" spans="1:6">
      <c r="A625" s="2">
        <v>622</v>
      </c>
      <c r="B625" s="3" t="str">
        <f t="shared" si="12"/>
        <v>07</v>
      </c>
      <c r="C625" s="3" t="s">
        <v>17</v>
      </c>
      <c r="D625" s="2" t="str">
        <f>"曾焕博"</f>
        <v>曾焕博</v>
      </c>
      <c r="E625" s="2" t="str">
        <f>"667320240802163109135391"</f>
        <v>667320240802163109135391</v>
      </c>
      <c r="F625" s="4"/>
    </row>
    <row r="626" ht="30" customHeight="1" spans="1:6">
      <c r="A626" s="2">
        <v>623</v>
      </c>
      <c r="B626" s="3" t="str">
        <f t="shared" si="12"/>
        <v>07</v>
      </c>
      <c r="C626" s="3" t="s">
        <v>17</v>
      </c>
      <c r="D626" s="2" t="str">
        <f>"吴铁惠"</f>
        <v>吴铁惠</v>
      </c>
      <c r="E626" s="2" t="str">
        <f>"667320240803144029135486"</f>
        <v>667320240803144029135486</v>
      </c>
      <c r="F626" s="4"/>
    </row>
    <row r="627" ht="30" customHeight="1" spans="1:6">
      <c r="A627" s="2">
        <v>624</v>
      </c>
      <c r="B627" s="3" t="str">
        <f t="shared" si="12"/>
        <v>07</v>
      </c>
      <c r="C627" s="3" t="s">
        <v>17</v>
      </c>
      <c r="D627" s="2" t="str">
        <f>"林树刚"</f>
        <v>林树刚</v>
      </c>
      <c r="E627" s="2" t="str">
        <f>"667320240803170852135510"</f>
        <v>667320240803170852135510</v>
      </c>
      <c r="F627" s="4"/>
    </row>
    <row r="628" ht="30" customHeight="1" spans="1:6">
      <c r="A628" s="2">
        <v>625</v>
      </c>
      <c r="B628" s="3" t="str">
        <f t="shared" si="12"/>
        <v>07</v>
      </c>
      <c r="C628" s="3" t="s">
        <v>17</v>
      </c>
      <c r="D628" s="2" t="str">
        <f>"郑东俊"</f>
        <v>郑东俊</v>
      </c>
      <c r="E628" s="2" t="str">
        <f>"667320240804101659135570"</f>
        <v>667320240804101659135570</v>
      </c>
      <c r="F628" s="4"/>
    </row>
    <row r="629" ht="30" customHeight="1" spans="1:6">
      <c r="A629" s="2">
        <v>626</v>
      </c>
      <c r="B629" s="3" t="str">
        <f t="shared" si="12"/>
        <v>07</v>
      </c>
      <c r="C629" s="3" t="s">
        <v>17</v>
      </c>
      <c r="D629" s="2" t="str">
        <f>"石翠隆"</f>
        <v>石翠隆</v>
      </c>
      <c r="E629" s="2" t="str">
        <f>"667320240805003153135655"</f>
        <v>667320240805003153135655</v>
      </c>
      <c r="F629" s="4"/>
    </row>
    <row r="630" ht="30" customHeight="1" spans="1:6">
      <c r="A630" s="2">
        <v>627</v>
      </c>
      <c r="B630" s="3" t="str">
        <f t="shared" si="12"/>
        <v>07</v>
      </c>
      <c r="C630" s="3" t="s">
        <v>17</v>
      </c>
      <c r="D630" s="2" t="str">
        <f>"符梦云"</f>
        <v>符梦云</v>
      </c>
      <c r="E630" s="2" t="str">
        <f>"667320240805084725135663"</f>
        <v>667320240805084725135663</v>
      </c>
      <c r="F630" s="4"/>
    </row>
    <row r="631" ht="30" customHeight="1" spans="1:6">
      <c r="A631" s="2">
        <v>628</v>
      </c>
      <c r="B631" s="3" t="str">
        <f t="shared" si="12"/>
        <v>07</v>
      </c>
      <c r="C631" s="3" t="s">
        <v>17</v>
      </c>
      <c r="D631" s="2" t="str">
        <f>"周子强"</f>
        <v>周子强</v>
      </c>
      <c r="E631" s="2" t="str">
        <f>"667320240805154311135724"</f>
        <v>667320240805154311135724</v>
      </c>
      <c r="F631" s="4"/>
    </row>
    <row r="632" ht="30" customHeight="1" spans="1:6">
      <c r="A632" s="2">
        <v>629</v>
      </c>
      <c r="B632" s="3" t="str">
        <f t="shared" si="12"/>
        <v>07</v>
      </c>
      <c r="C632" s="3" t="s">
        <v>17</v>
      </c>
      <c r="D632" s="2" t="str">
        <f>"曾叶梅"</f>
        <v>曾叶梅</v>
      </c>
      <c r="E632" s="2" t="str">
        <f>"667320240805162305135727"</f>
        <v>667320240805162305135727</v>
      </c>
      <c r="F632" s="4"/>
    </row>
    <row r="633" ht="30" customHeight="1" spans="1:6">
      <c r="A633" s="2">
        <v>630</v>
      </c>
      <c r="B633" s="3" t="str">
        <f t="shared" si="12"/>
        <v>07</v>
      </c>
      <c r="C633" s="3" t="s">
        <v>17</v>
      </c>
      <c r="D633" s="2" t="str">
        <f>"郭景光"</f>
        <v>郭景光</v>
      </c>
      <c r="E633" s="2" t="str">
        <f>"667320240805164152135728"</f>
        <v>667320240805164152135728</v>
      </c>
      <c r="F633" s="4"/>
    </row>
    <row r="634" ht="30" customHeight="1" spans="1:6">
      <c r="A634" s="2">
        <v>631</v>
      </c>
      <c r="B634" s="3" t="str">
        <f t="shared" si="12"/>
        <v>07</v>
      </c>
      <c r="C634" s="3" t="s">
        <v>17</v>
      </c>
      <c r="D634" s="2" t="str">
        <f>"王蕊"</f>
        <v>王蕊</v>
      </c>
      <c r="E634" s="2" t="str">
        <f>"667320240805180931135739"</f>
        <v>667320240805180931135739</v>
      </c>
      <c r="F634" s="4"/>
    </row>
    <row r="635" ht="30" customHeight="1" spans="1:6">
      <c r="A635" s="2">
        <v>632</v>
      </c>
      <c r="B635" s="3" t="str">
        <f t="shared" si="12"/>
        <v>07</v>
      </c>
      <c r="C635" s="3" t="s">
        <v>17</v>
      </c>
      <c r="D635" s="2" t="str">
        <f>"吴小勤"</f>
        <v>吴小勤</v>
      </c>
      <c r="E635" s="2" t="str">
        <f>"667320240805234552135782"</f>
        <v>667320240805234552135782</v>
      </c>
      <c r="F635" s="4"/>
    </row>
    <row r="636" ht="30" customHeight="1" spans="1:6">
      <c r="A636" s="2">
        <v>633</v>
      </c>
      <c r="B636" s="3" t="str">
        <f t="shared" si="12"/>
        <v>07</v>
      </c>
      <c r="C636" s="3" t="s">
        <v>17</v>
      </c>
      <c r="D636" s="2" t="str">
        <f>"赵继奕"</f>
        <v>赵继奕</v>
      </c>
      <c r="E636" s="2" t="str">
        <f>"667320240806175209135843"</f>
        <v>667320240806175209135843</v>
      </c>
      <c r="F636" s="4"/>
    </row>
    <row r="637" ht="30" customHeight="1" spans="1:6">
      <c r="A637" s="2">
        <v>634</v>
      </c>
      <c r="B637" s="3" t="str">
        <f t="shared" si="12"/>
        <v>07</v>
      </c>
      <c r="C637" s="3" t="s">
        <v>17</v>
      </c>
      <c r="D637" s="2" t="str">
        <f>"邢圣业"</f>
        <v>邢圣业</v>
      </c>
      <c r="E637" s="2" t="str">
        <f>"667320240806232647135887"</f>
        <v>667320240806232647135887</v>
      </c>
      <c r="F637" s="4"/>
    </row>
    <row r="638" ht="30" customHeight="1" spans="1:6">
      <c r="A638" s="2">
        <v>635</v>
      </c>
      <c r="B638" s="3" t="str">
        <f t="shared" si="12"/>
        <v>07</v>
      </c>
      <c r="C638" s="3" t="s">
        <v>17</v>
      </c>
      <c r="D638" s="2" t="str">
        <f>"符欢"</f>
        <v>符欢</v>
      </c>
      <c r="E638" s="2" t="str">
        <f>"667320240807104556135914"</f>
        <v>667320240807104556135914</v>
      </c>
      <c r="F638" s="4"/>
    </row>
    <row r="639" ht="30" customHeight="1" spans="1:6">
      <c r="A639" s="2">
        <v>636</v>
      </c>
      <c r="B639" s="3" t="str">
        <f t="shared" si="12"/>
        <v>07</v>
      </c>
      <c r="C639" s="3" t="s">
        <v>17</v>
      </c>
      <c r="D639" s="2" t="str">
        <f>"李佳达"</f>
        <v>李佳达</v>
      </c>
      <c r="E639" s="2" t="str">
        <f>"667320240807110128135916"</f>
        <v>667320240807110128135916</v>
      </c>
      <c r="F639" s="4"/>
    </row>
    <row r="640" ht="30" customHeight="1" spans="1:6">
      <c r="A640" s="2">
        <v>637</v>
      </c>
      <c r="B640" s="3" t="str">
        <f t="shared" si="12"/>
        <v>07</v>
      </c>
      <c r="C640" s="3" t="s">
        <v>17</v>
      </c>
      <c r="D640" s="2" t="str">
        <f>"阮永川"</f>
        <v>阮永川</v>
      </c>
      <c r="E640" s="2" t="str">
        <f>"667320240807175715135969"</f>
        <v>667320240807175715135969</v>
      </c>
      <c r="F640" s="4"/>
    </row>
    <row r="641" ht="30" customHeight="1" spans="1:6">
      <c r="A641" s="2">
        <v>638</v>
      </c>
      <c r="B641" s="3" t="str">
        <f t="shared" si="12"/>
        <v>07</v>
      </c>
      <c r="C641" s="3" t="s">
        <v>17</v>
      </c>
      <c r="D641" s="2" t="str">
        <f>"黎多磊"</f>
        <v>黎多磊</v>
      </c>
      <c r="E641" s="2" t="str">
        <f>"667320240807185941135975"</f>
        <v>667320240807185941135975</v>
      </c>
      <c r="F641" s="4"/>
    </row>
    <row r="642" ht="30" customHeight="1" spans="1:6">
      <c r="A642" s="2">
        <v>639</v>
      </c>
      <c r="B642" s="3" t="str">
        <f t="shared" si="12"/>
        <v>07</v>
      </c>
      <c r="C642" s="3" t="s">
        <v>17</v>
      </c>
      <c r="D642" s="2" t="str">
        <f>"黄纪翔"</f>
        <v>黄纪翔</v>
      </c>
      <c r="E642" s="2" t="str">
        <f>"667320240807201319135987"</f>
        <v>667320240807201319135987</v>
      </c>
      <c r="F642" s="4"/>
    </row>
    <row r="643" ht="30" customHeight="1" spans="1:6">
      <c r="A643" s="2">
        <v>640</v>
      </c>
      <c r="B643" s="3" t="str">
        <f t="shared" si="12"/>
        <v>07</v>
      </c>
      <c r="C643" s="3" t="s">
        <v>17</v>
      </c>
      <c r="D643" s="2" t="str">
        <f>"李业玲"</f>
        <v>李业玲</v>
      </c>
      <c r="E643" s="2" t="str">
        <f>"667320240807211325136002"</f>
        <v>667320240807211325136002</v>
      </c>
      <c r="F643" s="4"/>
    </row>
    <row r="644" ht="30" customHeight="1" spans="1:6">
      <c r="A644" s="2">
        <v>641</v>
      </c>
      <c r="B644" s="3" t="str">
        <f t="shared" si="12"/>
        <v>07</v>
      </c>
      <c r="C644" s="3" t="s">
        <v>17</v>
      </c>
      <c r="D644" s="2" t="str">
        <f>"杨其成"</f>
        <v>杨其成</v>
      </c>
      <c r="E644" s="2" t="str">
        <f>"667320240808102727136079"</f>
        <v>667320240808102727136079</v>
      </c>
      <c r="F644" s="4"/>
    </row>
    <row r="645" ht="30" customHeight="1" spans="1:6">
      <c r="A645" s="2">
        <v>642</v>
      </c>
      <c r="B645" s="3" t="str">
        <f t="shared" ref="B645:B708" si="13">"08"</f>
        <v>08</v>
      </c>
      <c r="C645" s="3" t="s">
        <v>18</v>
      </c>
      <c r="D645" s="2" t="str">
        <f>"吴文妹"</f>
        <v>吴文妹</v>
      </c>
      <c r="E645" s="2" t="str">
        <f>"667320240801090505135049"</f>
        <v>667320240801090505135049</v>
      </c>
      <c r="F645" s="4"/>
    </row>
    <row r="646" ht="30" customHeight="1" spans="1:6">
      <c r="A646" s="2">
        <v>643</v>
      </c>
      <c r="B646" s="3" t="str">
        <f t="shared" si="13"/>
        <v>08</v>
      </c>
      <c r="C646" s="3" t="s">
        <v>18</v>
      </c>
      <c r="D646" s="2" t="str">
        <f>"高晨"</f>
        <v>高晨</v>
      </c>
      <c r="E646" s="2" t="str">
        <f>"667320240801091652135061"</f>
        <v>667320240801091652135061</v>
      </c>
      <c r="F646" s="4"/>
    </row>
    <row r="647" ht="30" customHeight="1" spans="1:6">
      <c r="A647" s="2">
        <v>644</v>
      </c>
      <c r="B647" s="3" t="str">
        <f t="shared" si="13"/>
        <v>08</v>
      </c>
      <c r="C647" s="3" t="s">
        <v>18</v>
      </c>
      <c r="D647" s="2" t="str">
        <f>"吴崇玉"</f>
        <v>吴崇玉</v>
      </c>
      <c r="E647" s="2" t="str">
        <f>"667320240801092441135067"</f>
        <v>667320240801092441135067</v>
      </c>
      <c r="F647" s="4"/>
    </row>
    <row r="648" ht="30" customHeight="1" spans="1:6">
      <c r="A648" s="2">
        <v>645</v>
      </c>
      <c r="B648" s="3" t="str">
        <f t="shared" si="13"/>
        <v>08</v>
      </c>
      <c r="C648" s="3" t="s">
        <v>18</v>
      </c>
      <c r="D648" s="2" t="str">
        <f>"黄滢滢"</f>
        <v>黄滢滢</v>
      </c>
      <c r="E648" s="2" t="str">
        <f>"667320240801092528135068"</f>
        <v>667320240801092528135068</v>
      </c>
      <c r="F648" s="4"/>
    </row>
    <row r="649" ht="30" customHeight="1" spans="1:6">
      <c r="A649" s="2">
        <v>646</v>
      </c>
      <c r="B649" s="3" t="str">
        <f t="shared" si="13"/>
        <v>08</v>
      </c>
      <c r="C649" s="3" t="s">
        <v>18</v>
      </c>
      <c r="D649" s="2" t="str">
        <f>"翁柯"</f>
        <v>翁柯</v>
      </c>
      <c r="E649" s="2" t="str">
        <f>"667320240801094651135079"</f>
        <v>667320240801094651135079</v>
      </c>
      <c r="F649" s="4"/>
    </row>
    <row r="650" ht="30" customHeight="1" spans="1:6">
      <c r="A650" s="2">
        <v>647</v>
      </c>
      <c r="B650" s="3" t="str">
        <f t="shared" si="13"/>
        <v>08</v>
      </c>
      <c r="C650" s="3" t="s">
        <v>18</v>
      </c>
      <c r="D650" s="2" t="str">
        <f>"林忠丽"</f>
        <v>林忠丽</v>
      </c>
      <c r="E650" s="2" t="str">
        <f>"667320240801101715135089"</f>
        <v>667320240801101715135089</v>
      </c>
      <c r="F650" s="4"/>
    </row>
    <row r="651" ht="30" customHeight="1" spans="1:6">
      <c r="A651" s="2">
        <v>648</v>
      </c>
      <c r="B651" s="3" t="str">
        <f t="shared" si="13"/>
        <v>08</v>
      </c>
      <c r="C651" s="3" t="s">
        <v>18</v>
      </c>
      <c r="D651" s="2" t="str">
        <f>"吴海东"</f>
        <v>吴海东</v>
      </c>
      <c r="E651" s="2" t="str">
        <f>"667320240801101741135090"</f>
        <v>667320240801101741135090</v>
      </c>
      <c r="F651" s="4"/>
    </row>
    <row r="652" ht="30" customHeight="1" spans="1:6">
      <c r="A652" s="2">
        <v>649</v>
      </c>
      <c r="B652" s="3" t="str">
        <f t="shared" si="13"/>
        <v>08</v>
      </c>
      <c r="C652" s="3" t="s">
        <v>18</v>
      </c>
      <c r="D652" s="2" t="str">
        <f>"林英寿"</f>
        <v>林英寿</v>
      </c>
      <c r="E652" s="2" t="str">
        <f>"667320240801102714135093"</f>
        <v>667320240801102714135093</v>
      </c>
      <c r="F652" s="4"/>
    </row>
    <row r="653" ht="30" customHeight="1" spans="1:6">
      <c r="A653" s="2">
        <v>650</v>
      </c>
      <c r="B653" s="3" t="str">
        <f t="shared" si="13"/>
        <v>08</v>
      </c>
      <c r="C653" s="3" t="s">
        <v>18</v>
      </c>
      <c r="D653" s="2" t="str">
        <f>"蒲高宁"</f>
        <v>蒲高宁</v>
      </c>
      <c r="E653" s="2" t="str">
        <f>"667320240801103205135096"</f>
        <v>667320240801103205135096</v>
      </c>
      <c r="F653" s="4"/>
    </row>
    <row r="654" ht="30" customHeight="1" spans="1:6">
      <c r="A654" s="2">
        <v>651</v>
      </c>
      <c r="B654" s="3" t="str">
        <f t="shared" si="13"/>
        <v>08</v>
      </c>
      <c r="C654" s="3" t="s">
        <v>18</v>
      </c>
      <c r="D654" s="2" t="str">
        <f>"崔舒柳"</f>
        <v>崔舒柳</v>
      </c>
      <c r="E654" s="2" t="str">
        <f>"667320240801104745135104"</f>
        <v>667320240801104745135104</v>
      </c>
      <c r="F654" s="4"/>
    </row>
    <row r="655" ht="30" customHeight="1" spans="1:6">
      <c r="A655" s="2">
        <v>652</v>
      </c>
      <c r="B655" s="3" t="str">
        <f t="shared" si="13"/>
        <v>08</v>
      </c>
      <c r="C655" s="3" t="s">
        <v>18</v>
      </c>
      <c r="D655" s="2" t="str">
        <f>"王守晨"</f>
        <v>王守晨</v>
      </c>
      <c r="E655" s="2" t="str">
        <f>"667320240801105347135111"</f>
        <v>667320240801105347135111</v>
      </c>
      <c r="F655" s="4"/>
    </row>
    <row r="656" ht="30" customHeight="1" spans="1:6">
      <c r="A656" s="2">
        <v>653</v>
      </c>
      <c r="B656" s="3" t="str">
        <f t="shared" si="13"/>
        <v>08</v>
      </c>
      <c r="C656" s="3" t="s">
        <v>18</v>
      </c>
      <c r="D656" s="2" t="str">
        <f>"羊君山"</f>
        <v>羊君山</v>
      </c>
      <c r="E656" s="2" t="str">
        <f>"667320240801111723135122"</f>
        <v>667320240801111723135122</v>
      </c>
      <c r="F656" s="4"/>
    </row>
    <row r="657" ht="30" customHeight="1" spans="1:6">
      <c r="A657" s="2">
        <v>654</v>
      </c>
      <c r="B657" s="3" t="str">
        <f t="shared" si="13"/>
        <v>08</v>
      </c>
      <c r="C657" s="3" t="s">
        <v>18</v>
      </c>
      <c r="D657" s="2" t="str">
        <f>"钟佳佳"</f>
        <v>钟佳佳</v>
      </c>
      <c r="E657" s="2" t="str">
        <f>"667320240801113920135128"</f>
        <v>667320240801113920135128</v>
      </c>
      <c r="F657" s="4"/>
    </row>
    <row r="658" ht="30" customHeight="1" spans="1:6">
      <c r="A658" s="2">
        <v>655</v>
      </c>
      <c r="B658" s="3" t="str">
        <f t="shared" si="13"/>
        <v>08</v>
      </c>
      <c r="C658" s="3" t="s">
        <v>18</v>
      </c>
      <c r="D658" s="2" t="str">
        <f>"王畅"</f>
        <v>王畅</v>
      </c>
      <c r="E658" s="2" t="str">
        <f>"667320240801124002135143"</f>
        <v>667320240801124002135143</v>
      </c>
      <c r="F658" s="4"/>
    </row>
    <row r="659" ht="30" customHeight="1" spans="1:6">
      <c r="A659" s="2">
        <v>656</v>
      </c>
      <c r="B659" s="3" t="str">
        <f t="shared" si="13"/>
        <v>08</v>
      </c>
      <c r="C659" s="3" t="s">
        <v>18</v>
      </c>
      <c r="D659" s="2" t="str">
        <f>"谭荣榕"</f>
        <v>谭荣榕</v>
      </c>
      <c r="E659" s="2" t="str">
        <f>"667320240801132613135158"</f>
        <v>667320240801132613135158</v>
      </c>
      <c r="F659" s="4"/>
    </row>
    <row r="660" ht="30" customHeight="1" spans="1:6">
      <c r="A660" s="2">
        <v>657</v>
      </c>
      <c r="B660" s="3" t="str">
        <f t="shared" si="13"/>
        <v>08</v>
      </c>
      <c r="C660" s="3" t="s">
        <v>18</v>
      </c>
      <c r="D660" s="2" t="str">
        <f>"黄少秋"</f>
        <v>黄少秋</v>
      </c>
      <c r="E660" s="2" t="str">
        <f>"667320240801134350135162"</f>
        <v>667320240801134350135162</v>
      </c>
      <c r="F660" s="4"/>
    </row>
    <row r="661" ht="30" customHeight="1" spans="1:6">
      <c r="A661" s="2">
        <v>658</v>
      </c>
      <c r="B661" s="3" t="str">
        <f t="shared" si="13"/>
        <v>08</v>
      </c>
      <c r="C661" s="3" t="s">
        <v>18</v>
      </c>
      <c r="D661" s="2" t="str">
        <f>"林丽妹"</f>
        <v>林丽妹</v>
      </c>
      <c r="E661" s="2" t="str">
        <f>"667320240801142221135166"</f>
        <v>667320240801142221135166</v>
      </c>
      <c r="F661" s="4"/>
    </row>
    <row r="662" ht="30" customHeight="1" spans="1:6">
      <c r="A662" s="2">
        <v>659</v>
      </c>
      <c r="B662" s="3" t="str">
        <f t="shared" si="13"/>
        <v>08</v>
      </c>
      <c r="C662" s="3" t="s">
        <v>18</v>
      </c>
      <c r="D662" s="2" t="str">
        <f>"杨铭"</f>
        <v>杨铭</v>
      </c>
      <c r="E662" s="2" t="str">
        <f>"667320240801150147135177"</f>
        <v>667320240801150147135177</v>
      </c>
      <c r="F662" s="4"/>
    </row>
    <row r="663" ht="30" customHeight="1" spans="1:6">
      <c r="A663" s="2">
        <v>660</v>
      </c>
      <c r="B663" s="3" t="str">
        <f t="shared" si="13"/>
        <v>08</v>
      </c>
      <c r="C663" s="3" t="s">
        <v>18</v>
      </c>
      <c r="D663" s="2" t="str">
        <f>"肖勇智"</f>
        <v>肖勇智</v>
      </c>
      <c r="E663" s="2" t="str">
        <f>"667320240801154409135188"</f>
        <v>667320240801154409135188</v>
      </c>
      <c r="F663" s="4"/>
    </row>
    <row r="664" ht="30" customHeight="1" spans="1:6">
      <c r="A664" s="2">
        <v>661</v>
      </c>
      <c r="B664" s="3" t="str">
        <f t="shared" si="13"/>
        <v>08</v>
      </c>
      <c r="C664" s="3" t="s">
        <v>18</v>
      </c>
      <c r="D664" s="2" t="str">
        <f>"陈艳婷"</f>
        <v>陈艳婷</v>
      </c>
      <c r="E664" s="2" t="str">
        <f>"667320240801154942135191"</f>
        <v>667320240801154942135191</v>
      </c>
      <c r="F664" s="4"/>
    </row>
    <row r="665" ht="30" customHeight="1" spans="1:6">
      <c r="A665" s="2">
        <v>662</v>
      </c>
      <c r="B665" s="3" t="str">
        <f t="shared" si="13"/>
        <v>08</v>
      </c>
      <c r="C665" s="3" t="s">
        <v>18</v>
      </c>
      <c r="D665" s="2" t="str">
        <f>"柯光美"</f>
        <v>柯光美</v>
      </c>
      <c r="E665" s="2" t="str">
        <f>"667320240801174617135224"</f>
        <v>667320240801174617135224</v>
      </c>
      <c r="F665" s="4"/>
    </row>
    <row r="666" ht="30" customHeight="1" spans="1:6">
      <c r="A666" s="2">
        <v>663</v>
      </c>
      <c r="B666" s="3" t="str">
        <f t="shared" si="13"/>
        <v>08</v>
      </c>
      <c r="C666" s="3" t="s">
        <v>18</v>
      </c>
      <c r="D666" s="2" t="str">
        <f>"符晨怡"</f>
        <v>符晨怡</v>
      </c>
      <c r="E666" s="2" t="str">
        <f>"667320240801175401135226"</f>
        <v>667320240801175401135226</v>
      </c>
      <c r="F666" s="4"/>
    </row>
    <row r="667" ht="30" customHeight="1" spans="1:6">
      <c r="A667" s="2">
        <v>664</v>
      </c>
      <c r="B667" s="3" t="str">
        <f t="shared" si="13"/>
        <v>08</v>
      </c>
      <c r="C667" s="3" t="s">
        <v>18</v>
      </c>
      <c r="D667" s="2" t="str">
        <f>"林如正"</f>
        <v>林如正</v>
      </c>
      <c r="E667" s="2" t="str">
        <f>"667320240801182555135233"</f>
        <v>667320240801182555135233</v>
      </c>
      <c r="F667" s="4"/>
    </row>
    <row r="668" ht="30" customHeight="1" spans="1:6">
      <c r="A668" s="2">
        <v>665</v>
      </c>
      <c r="B668" s="3" t="str">
        <f t="shared" si="13"/>
        <v>08</v>
      </c>
      <c r="C668" s="3" t="s">
        <v>18</v>
      </c>
      <c r="D668" s="2" t="str">
        <f>"符在美"</f>
        <v>符在美</v>
      </c>
      <c r="E668" s="2" t="str">
        <f>"667320240801183851135238"</f>
        <v>667320240801183851135238</v>
      </c>
      <c r="F668" s="4"/>
    </row>
    <row r="669" ht="30" customHeight="1" spans="1:6">
      <c r="A669" s="2">
        <v>666</v>
      </c>
      <c r="B669" s="3" t="str">
        <f t="shared" si="13"/>
        <v>08</v>
      </c>
      <c r="C669" s="3" t="s">
        <v>18</v>
      </c>
      <c r="D669" s="2" t="str">
        <f>"王芳婷"</f>
        <v>王芳婷</v>
      </c>
      <c r="E669" s="2" t="str">
        <f>"667320240801184727135240"</f>
        <v>667320240801184727135240</v>
      </c>
      <c r="F669" s="4"/>
    </row>
    <row r="670" ht="30" customHeight="1" spans="1:6">
      <c r="A670" s="2">
        <v>667</v>
      </c>
      <c r="B670" s="3" t="str">
        <f t="shared" si="13"/>
        <v>08</v>
      </c>
      <c r="C670" s="3" t="s">
        <v>18</v>
      </c>
      <c r="D670" s="2" t="str">
        <f>"黄江丽"</f>
        <v>黄江丽</v>
      </c>
      <c r="E670" s="2" t="str">
        <f>"667320240801185815135244"</f>
        <v>667320240801185815135244</v>
      </c>
      <c r="F670" s="4"/>
    </row>
    <row r="671" ht="30" customHeight="1" spans="1:6">
      <c r="A671" s="2">
        <v>668</v>
      </c>
      <c r="B671" s="3" t="str">
        <f t="shared" si="13"/>
        <v>08</v>
      </c>
      <c r="C671" s="3" t="s">
        <v>18</v>
      </c>
      <c r="D671" s="2" t="str">
        <f>"杨元蕾"</f>
        <v>杨元蕾</v>
      </c>
      <c r="E671" s="2" t="str">
        <f>"667320240801190303135245"</f>
        <v>667320240801190303135245</v>
      </c>
      <c r="F671" s="4"/>
    </row>
    <row r="672" ht="30" customHeight="1" spans="1:6">
      <c r="A672" s="2">
        <v>669</v>
      </c>
      <c r="B672" s="3" t="str">
        <f t="shared" si="13"/>
        <v>08</v>
      </c>
      <c r="C672" s="3" t="s">
        <v>18</v>
      </c>
      <c r="D672" s="2" t="str">
        <f>"麦汉承"</f>
        <v>麦汉承</v>
      </c>
      <c r="E672" s="2" t="str">
        <f>"667320240801201254135261"</f>
        <v>667320240801201254135261</v>
      </c>
      <c r="F672" s="4"/>
    </row>
    <row r="673" ht="30" customHeight="1" spans="1:6">
      <c r="A673" s="2">
        <v>670</v>
      </c>
      <c r="B673" s="3" t="str">
        <f t="shared" si="13"/>
        <v>08</v>
      </c>
      <c r="C673" s="3" t="s">
        <v>18</v>
      </c>
      <c r="D673" s="2" t="str">
        <f>"林琳"</f>
        <v>林琳</v>
      </c>
      <c r="E673" s="2" t="str">
        <f>"667320240801202504135264"</f>
        <v>667320240801202504135264</v>
      </c>
      <c r="F673" s="4"/>
    </row>
    <row r="674" ht="30" customHeight="1" spans="1:6">
      <c r="A674" s="2">
        <v>671</v>
      </c>
      <c r="B674" s="3" t="str">
        <f t="shared" si="13"/>
        <v>08</v>
      </c>
      <c r="C674" s="3" t="s">
        <v>18</v>
      </c>
      <c r="D674" s="2" t="str">
        <f>"麦楠楠"</f>
        <v>麦楠楠</v>
      </c>
      <c r="E674" s="2" t="str">
        <f>"667320240801205741135271"</f>
        <v>667320240801205741135271</v>
      </c>
      <c r="F674" s="4"/>
    </row>
    <row r="675" ht="30" customHeight="1" spans="1:6">
      <c r="A675" s="2">
        <v>672</v>
      </c>
      <c r="B675" s="3" t="str">
        <f t="shared" si="13"/>
        <v>08</v>
      </c>
      <c r="C675" s="3" t="s">
        <v>18</v>
      </c>
      <c r="D675" s="2" t="str">
        <f>"吴柏江"</f>
        <v>吴柏江</v>
      </c>
      <c r="E675" s="2" t="str">
        <f>"667320240801210049135273"</f>
        <v>667320240801210049135273</v>
      </c>
      <c r="F675" s="4"/>
    </row>
    <row r="676" ht="30" customHeight="1" spans="1:6">
      <c r="A676" s="2">
        <v>673</v>
      </c>
      <c r="B676" s="3" t="str">
        <f t="shared" si="13"/>
        <v>08</v>
      </c>
      <c r="C676" s="3" t="s">
        <v>18</v>
      </c>
      <c r="D676" s="2" t="str">
        <f>"符新叶"</f>
        <v>符新叶</v>
      </c>
      <c r="E676" s="2" t="str">
        <f>"667320240801215836135285"</f>
        <v>667320240801215836135285</v>
      </c>
      <c r="F676" s="4"/>
    </row>
    <row r="677" ht="30" customHeight="1" spans="1:6">
      <c r="A677" s="2">
        <v>674</v>
      </c>
      <c r="B677" s="3" t="str">
        <f t="shared" si="13"/>
        <v>08</v>
      </c>
      <c r="C677" s="3" t="s">
        <v>18</v>
      </c>
      <c r="D677" s="2" t="str">
        <f>"李欣"</f>
        <v>李欣</v>
      </c>
      <c r="E677" s="2" t="str">
        <f>"667320240801230122135292"</f>
        <v>667320240801230122135292</v>
      </c>
      <c r="F677" s="4"/>
    </row>
    <row r="678" ht="30" customHeight="1" spans="1:6">
      <c r="A678" s="2">
        <v>675</v>
      </c>
      <c r="B678" s="3" t="str">
        <f t="shared" si="13"/>
        <v>08</v>
      </c>
      <c r="C678" s="3" t="s">
        <v>18</v>
      </c>
      <c r="D678" s="2" t="str">
        <f>"郑晓"</f>
        <v>郑晓</v>
      </c>
      <c r="E678" s="2" t="str">
        <f>"667320240802091100135312"</f>
        <v>667320240802091100135312</v>
      </c>
      <c r="F678" s="4"/>
    </row>
    <row r="679" ht="30" customHeight="1" spans="1:6">
      <c r="A679" s="2">
        <v>676</v>
      </c>
      <c r="B679" s="3" t="str">
        <f t="shared" si="13"/>
        <v>08</v>
      </c>
      <c r="C679" s="3" t="s">
        <v>18</v>
      </c>
      <c r="D679" s="2" t="str">
        <f>"林选优"</f>
        <v>林选优</v>
      </c>
      <c r="E679" s="2" t="str">
        <f>"667320240802124520135349"</f>
        <v>667320240802124520135349</v>
      </c>
      <c r="F679" s="4"/>
    </row>
    <row r="680" ht="30" customHeight="1" spans="1:6">
      <c r="A680" s="2">
        <v>677</v>
      </c>
      <c r="B680" s="3" t="str">
        <f t="shared" si="13"/>
        <v>08</v>
      </c>
      <c r="C680" s="3" t="s">
        <v>18</v>
      </c>
      <c r="D680" s="2" t="str">
        <f>"黄贵能"</f>
        <v>黄贵能</v>
      </c>
      <c r="E680" s="2" t="str">
        <f>"667320240802145657135369"</f>
        <v>667320240802145657135369</v>
      </c>
      <c r="F680" s="4"/>
    </row>
    <row r="681" ht="30" customHeight="1" spans="1:6">
      <c r="A681" s="2">
        <v>678</v>
      </c>
      <c r="B681" s="3" t="str">
        <f t="shared" si="13"/>
        <v>08</v>
      </c>
      <c r="C681" s="3" t="s">
        <v>18</v>
      </c>
      <c r="D681" s="2" t="str">
        <f>"陈娜"</f>
        <v>陈娜</v>
      </c>
      <c r="E681" s="2" t="str">
        <f>"667320240802154226135380"</f>
        <v>667320240802154226135380</v>
      </c>
      <c r="F681" s="4"/>
    </row>
    <row r="682" ht="30" customHeight="1" spans="1:6">
      <c r="A682" s="2">
        <v>679</v>
      </c>
      <c r="B682" s="3" t="str">
        <f t="shared" si="13"/>
        <v>08</v>
      </c>
      <c r="C682" s="3" t="s">
        <v>18</v>
      </c>
      <c r="D682" s="2" t="str">
        <f>"张浩翔"</f>
        <v>张浩翔</v>
      </c>
      <c r="E682" s="2" t="str">
        <f>"667320240802154634135381"</f>
        <v>667320240802154634135381</v>
      </c>
      <c r="F682" s="4"/>
    </row>
    <row r="683" ht="30" customHeight="1" spans="1:6">
      <c r="A683" s="2">
        <v>680</v>
      </c>
      <c r="B683" s="3" t="str">
        <f t="shared" si="13"/>
        <v>08</v>
      </c>
      <c r="C683" s="3" t="s">
        <v>18</v>
      </c>
      <c r="D683" s="2" t="str">
        <f>"王晓琪"</f>
        <v>王晓琪</v>
      </c>
      <c r="E683" s="2" t="str">
        <f>"667320240802161358135388"</f>
        <v>667320240802161358135388</v>
      </c>
      <c r="F683" s="4"/>
    </row>
    <row r="684" ht="30" customHeight="1" spans="1:6">
      <c r="A684" s="2">
        <v>681</v>
      </c>
      <c r="B684" s="3" t="str">
        <f t="shared" si="13"/>
        <v>08</v>
      </c>
      <c r="C684" s="3" t="s">
        <v>18</v>
      </c>
      <c r="D684" s="2" t="str">
        <f>"曾梦怡"</f>
        <v>曾梦怡</v>
      </c>
      <c r="E684" s="2" t="str">
        <f>"667320240802164813135394"</f>
        <v>667320240802164813135394</v>
      </c>
      <c r="F684" s="4"/>
    </row>
    <row r="685" ht="30" customHeight="1" spans="1:6">
      <c r="A685" s="2">
        <v>682</v>
      </c>
      <c r="B685" s="3" t="str">
        <f t="shared" si="13"/>
        <v>08</v>
      </c>
      <c r="C685" s="3" t="s">
        <v>18</v>
      </c>
      <c r="D685" s="2" t="str">
        <f>"莫壮航"</f>
        <v>莫壮航</v>
      </c>
      <c r="E685" s="2" t="str">
        <f>"667320240802173411135403"</f>
        <v>667320240802173411135403</v>
      </c>
      <c r="F685" s="4"/>
    </row>
    <row r="686" ht="30" customHeight="1" spans="1:6">
      <c r="A686" s="2">
        <v>683</v>
      </c>
      <c r="B686" s="3" t="str">
        <f t="shared" si="13"/>
        <v>08</v>
      </c>
      <c r="C686" s="3" t="s">
        <v>18</v>
      </c>
      <c r="D686" s="2" t="str">
        <f>"李莉"</f>
        <v>李莉</v>
      </c>
      <c r="E686" s="2" t="str">
        <f>"667320240802181009135410"</f>
        <v>667320240802181009135410</v>
      </c>
      <c r="F686" s="4"/>
    </row>
    <row r="687" ht="30" customHeight="1" spans="1:6">
      <c r="A687" s="2">
        <v>684</v>
      </c>
      <c r="B687" s="3" t="str">
        <f t="shared" si="13"/>
        <v>08</v>
      </c>
      <c r="C687" s="3" t="s">
        <v>18</v>
      </c>
      <c r="D687" s="2" t="str">
        <f>"王莲彩"</f>
        <v>王莲彩</v>
      </c>
      <c r="E687" s="2" t="str">
        <f>"667320240802201937135426"</f>
        <v>667320240802201937135426</v>
      </c>
      <c r="F687" s="4"/>
    </row>
    <row r="688" ht="30" customHeight="1" spans="1:6">
      <c r="A688" s="2">
        <v>685</v>
      </c>
      <c r="B688" s="3" t="str">
        <f t="shared" si="13"/>
        <v>08</v>
      </c>
      <c r="C688" s="3" t="s">
        <v>18</v>
      </c>
      <c r="D688" s="2" t="str">
        <f>"陆广源"</f>
        <v>陆广源</v>
      </c>
      <c r="E688" s="2" t="str">
        <f>"667320240802212603135440"</f>
        <v>667320240802212603135440</v>
      </c>
      <c r="F688" s="4"/>
    </row>
    <row r="689" ht="30" customHeight="1" spans="1:6">
      <c r="A689" s="2">
        <v>686</v>
      </c>
      <c r="B689" s="3" t="str">
        <f t="shared" si="13"/>
        <v>08</v>
      </c>
      <c r="C689" s="3" t="s">
        <v>18</v>
      </c>
      <c r="D689" s="2" t="str">
        <f>"吴能"</f>
        <v>吴能</v>
      </c>
      <c r="E689" s="2" t="str">
        <f>"667320240803080706135462"</f>
        <v>667320240803080706135462</v>
      </c>
      <c r="F689" s="4"/>
    </row>
    <row r="690" ht="30" customHeight="1" spans="1:6">
      <c r="A690" s="2">
        <v>687</v>
      </c>
      <c r="B690" s="3" t="str">
        <f t="shared" si="13"/>
        <v>08</v>
      </c>
      <c r="C690" s="3" t="s">
        <v>18</v>
      </c>
      <c r="D690" s="2" t="str">
        <f>"徐紫桃"</f>
        <v>徐紫桃</v>
      </c>
      <c r="E690" s="2" t="str">
        <f>"667320240803095104135469"</f>
        <v>667320240803095104135469</v>
      </c>
      <c r="F690" s="4"/>
    </row>
    <row r="691" ht="30" customHeight="1" spans="1:6">
      <c r="A691" s="2">
        <v>688</v>
      </c>
      <c r="B691" s="3" t="str">
        <f t="shared" si="13"/>
        <v>08</v>
      </c>
      <c r="C691" s="3" t="s">
        <v>18</v>
      </c>
      <c r="D691" s="2" t="str">
        <f>"张贤扬"</f>
        <v>张贤扬</v>
      </c>
      <c r="E691" s="2" t="str">
        <f>"667320240803110036135473"</f>
        <v>667320240803110036135473</v>
      </c>
      <c r="F691" s="4"/>
    </row>
    <row r="692" ht="30" customHeight="1" spans="1:6">
      <c r="A692" s="2">
        <v>689</v>
      </c>
      <c r="B692" s="3" t="str">
        <f t="shared" si="13"/>
        <v>08</v>
      </c>
      <c r="C692" s="3" t="s">
        <v>18</v>
      </c>
      <c r="D692" s="2" t="str">
        <f>"吴秀峰"</f>
        <v>吴秀峰</v>
      </c>
      <c r="E692" s="2" t="str">
        <f>"667320240803140540135483"</f>
        <v>667320240803140540135483</v>
      </c>
      <c r="F692" s="4"/>
    </row>
    <row r="693" ht="30" customHeight="1" spans="1:6">
      <c r="A693" s="2">
        <v>690</v>
      </c>
      <c r="B693" s="3" t="str">
        <f t="shared" si="13"/>
        <v>08</v>
      </c>
      <c r="C693" s="3" t="s">
        <v>18</v>
      </c>
      <c r="D693" s="2" t="str">
        <f>"苏利珍"</f>
        <v>苏利珍</v>
      </c>
      <c r="E693" s="2" t="str">
        <f>"667320240803152408135493"</f>
        <v>667320240803152408135493</v>
      </c>
      <c r="F693" s="4"/>
    </row>
    <row r="694" ht="30" customHeight="1" spans="1:6">
      <c r="A694" s="2">
        <v>691</v>
      </c>
      <c r="B694" s="3" t="str">
        <f t="shared" si="13"/>
        <v>08</v>
      </c>
      <c r="C694" s="3" t="s">
        <v>18</v>
      </c>
      <c r="D694" s="2" t="str">
        <f>"符爱钰"</f>
        <v>符爱钰</v>
      </c>
      <c r="E694" s="2" t="str">
        <f>"667320240803164244135505"</f>
        <v>667320240803164244135505</v>
      </c>
      <c r="F694" s="4"/>
    </row>
    <row r="695" ht="30" customHeight="1" spans="1:6">
      <c r="A695" s="2">
        <v>692</v>
      </c>
      <c r="B695" s="3" t="str">
        <f t="shared" si="13"/>
        <v>08</v>
      </c>
      <c r="C695" s="3" t="s">
        <v>18</v>
      </c>
      <c r="D695" s="2" t="str">
        <f>"陈爱桃"</f>
        <v>陈爱桃</v>
      </c>
      <c r="E695" s="2" t="str">
        <f>"667320240803164734135507"</f>
        <v>667320240803164734135507</v>
      </c>
      <c r="F695" s="4"/>
    </row>
    <row r="696" ht="30" customHeight="1" spans="1:6">
      <c r="A696" s="2">
        <v>693</v>
      </c>
      <c r="B696" s="3" t="str">
        <f t="shared" si="13"/>
        <v>08</v>
      </c>
      <c r="C696" s="3" t="s">
        <v>18</v>
      </c>
      <c r="D696" s="2" t="str">
        <f>"符伟民"</f>
        <v>符伟民</v>
      </c>
      <c r="E696" s="2" t="str">
        <f>"667320240803165508135508"</f>
        <v>667320240803165508135508</v>
      </c>
      <c r="F696" s="4"/>
    </row>
    <row r="697" ht="30" customHeight="1" spans="1:6">
      <c r="A697" s="2">
        <v>694</v>
      </c>
      <c r="B697" s="3" t="str">
        <f t="shared" si="13"/>
        <v>08</v>
      </c>
      <c r="C697" s="3" t="s">
        <v>18</v>
      </c>
      <c r="D697" s="2" t="str">
        <f>"裴舒仪"</f>
        <v>裴舒仪</v>
      </c>
      <c r="E697" s="2" t="str">
        <f>"667320240803214101135534"</f>
        <v>667320240803214101135534</v>
      </c>
      <c r="F697" s="4"/>
    </row>
    <row r="698" ht="30" customHeight="1" spans="1:6">
      <c r="A698" s="2">
        <v>695</v>
      </c>
      <c r="B698" s="3" t="str">
        <f t="shared" si="13"/>
        <v>08</v>
      </c>
      <c r="C698" s="3" t="s">
        <v>18</v>
      </c>
      <c r="D698" s="2" t="str">
        <f>"林锦秋"</f>
        <v>林锦秋</v>
      </c>
      <c r="E698" s="2" t="str">
        <f>"667320240803221657135541"</f>
        <v>667320240803221657135541</v>
      </c>
      <c r="F698" s="4"/>
    </row>
    <row r="699" ht="30" customHeight="1" spans="1:6">
      <c r="A699" s="2">
        <v>696</v>
      </c>
      <c r="B699" s="3" t="str">
        <f t="shared" si="13"/>
        <v>08</v>
      </c>
      <c r="C699" s="3" t="s">
        <v>18</v>
      </c>
      <c r="D699" s="2" t="str">
        <f>"许碗海"</f>
        <v>许碗海</v>
      </c>
      <c r="E699" s="2" t="str">
        <f>"667320240803222651135544"</f>
        <v>667320240803222651135544</v>
      </c>
      <c r="F699" s="4"/>
    </row>
    <row r="700" ht="30" customHeight="1" spans="1:6">
      <c r="A700" s="2">
        <v>697</v>
      </c>
      <c r="B700" s="3" t="str">
        <f t="shared" si="13"/>
        <v>08</v>
      </c>
      <c r="C700" s="3" t="s">
        <v>18</v>
      </c>
      <c r="D700" s="2" t="str">
        <f>"陈泽坤"</f>
        <v>陈泽坤</v>
      </c>
      <c r="E700" s="2" t="str">
        <f>"667320240803223303135546"</f>
        <v>667320240803223303135546</v>
      </c>
      <c r="F700" s="4"/>
    </row>
    <row r="701" ht="30" customHeight="1" spans="1:6">
      <c r="A701" s="2">
        <v>698</v>
      </c>
      <c r="B701" s="3" t="str">
        <f t="shared" si="13"/>
        <v>08</v>
      </c>
      <c r="C701" s="3" t="s">
        <v>18</v>
      </c>
      <c r="D701" s="2" t="str">
        <f>"黄颖"</f>
        <v>黄颖</v>
      </c>
      <c r="E701" s="2" t="str">
        <f>"667320240804003422135554"</f>
        <v>667320240804003422135554</v>
      </c>
      <c r="F701" s="4"/>
    </row>
    <row r="702" ht="30" customHeight="1" spans="1:6">
      <c r="A702" s="2">
        <v>699</v>
      </c>
      <c r="B702" s="3" t="str">
        <f t="shared" si="13"/>
        <v>08</v>
      </c>
      <c r="C702" s="3" t="s">
        <v>18</v>
      </c>
      <c r="D702" s="2" t="str">
        <f>"黄京京"</f>
        <v>黄京京</v>
      </c>
      <c r="E702" s="2" t="str">
        <f>"667320240804090640135563"</f>
        <v>667320240804090640135563</v>
      </c>
      <c r="F702" s="4"/>
    </row>
    <row r="703" ht="30" customHeight="1" spans="1:6">
      <c r="A703" s="2">
        <v>700</v>
      </c>
      <c r="B703" s="3" t="str">
        <f t="shared" si="13"/>
        <v>08</v>
      </c>
      <c r="C703" s="3" t="s">
        <v>18</v>
      </c>
      <c r="D703" s="2" t="str">
        <f>"沈家民"</f>
        <v>沈家民</v>
      </c>
      <c r="E703" s="2" t="str">
        <f>"667320240804101503135569"</f>
        <v>667320240804101503135569</v>
      </c>
      <c r="F703" s="4"/>
    </row>
    <row r="704" ht="30" customHeight="1" spans="1:6">
      <c r="A704" s="2">
        <v>701</v>
      </c>
      <c r="B704" s="3" t="str">
        <f t="shared" si="13"/>
        <v>08</v>
      </c>
      <c r="C704" s="3" t="s">
        <v>18</v>
      </c>
      <c r="D704" s="2" t="str">
        <f>"谢东来"</f>
        <v>谢东来</v>
      </c>
      <c r="E704" s="2" t="str">
        <f>"667320240804133516135584"</f>
        <v>667320240804133516135584</v>
      </c>
      <c r="F704" s="4"/>
    </row>
    <row r="705" ht="30" customHeight="1" spans="1:6">
      <c r="A705" s="2">
        <v>702</v>
      </c>
      <c r="B705" s="3" t="str">
        <f t="shared" si="13"/>
        <v>08</v>
      </c>
      <c r="C705" s="3" t="s">
        <v>18</v>
      </c>
      <c r="D705" s="2" t="str">
        <f>"杨欣"</f>
        <v>杨欣</v>
      </c>
      <c r="E705" s="2" t="str">
        <f>"667320240804133557135585"</f>
        <v>667320240804133557135585</v>
      </c>
      <c r="F705" s="4"/>
    </row>
    <row r="706" ht="30" customHeight="1" spans="1:6">
      <c r="A706" s="2">
        <v>703</v>
      </c>
      <c r="B706" s="3" t="str">
        <f t="shared" si="13"/>
        <v>08</v>
      </c>
      <c r="C706" s="3" t="s">
        <v>18</v>
      </c>
      <c r="D706" s="2" t="str">
        <f>"羊世婷"</f>
        <v>羊世婷</v>
      </c>
      <c r="E706" s="2" t="str">
        <f>"667320240804135803135588"</f>
        <v>667320240804135803135588</v>
      </c>
      <c r="F706" s="4"/>
    </row>
    <row r="707" ht="30" customHeight="1" spans="1:6">
      <c r="A707" s="2">
        <v>704</v>
      </c>
      <c r="B707" s="3" t="str">
        <f t="shared" si="13"/>
        <v>08</v>
      </c>
      <c r="C707" s="3" t="s">
        <v>18</v>
      </c>
      <c r="D707" s="2" t="str">
        <f>"黄佳旺"</f>
        <v>黄佳旺</v>
      </c>
      <c r="E707" s="2" t="str">
        <f>"667320240804143025135591"</f>
        <v>667320240804143025135591</v>
      </c>
      <c r="F707" s="4"/>
    </row>
    <row r="708" ht="30" customHeight="1" spans="1:6">
      <c r="A708" s="2">
        <v>705</v>
      </c>
      <c r="B708" s="3" t="str">
        <f t="shared" si="13"/>
        <v>08</v>
      </c>
      <c r="C708" s="3" t="s">
        <v>18</v>
      </c>
      <c r="D708" s="2" t="str">
        <f>"陈井凤"</f>
        <v>陈井凤</v>
      </c>
      <c r="E708" s="2" t="str">
        <f>"667320240804174414135606"</f>
        <v>667320240804174414135606</v>
      </c>
      <c r="F708" s="4"/>
    </row>
    <row r="709" ht="30" customHeight="1" spans="1:6">
      <c r="A709" s="2">
        <v>706</v>
      </c>
      <c r="B709" s="3" t="str">
        <f t="shared" ref="B709:B763" si="14">"08"</f>
        <v>08</v>
      </c>
      <c r="C709" s="3" t="s">
        <v>18</v>
      </c>
      <c r="D709" s="2" t="str">
        <f>"黎木森"</f>
        <v>黎木森</v>
      </c>
      <c r="E709" s="2" t="str">
        <f>"667320240804194444135619"</f>
        <v>667320240804194444135619</v>
      </c>
      <c r="F709" s="4"/>
    </row>
    <row r="710" ht="30" customHeight="1" spans="1:6">
      <c r="A710" s="2">
        <v>707</v>
      </c>
      <c r="B710" s="3" t="str">
        <f t="shared" si="14"/>
        <v>08</v>
      </c>
      <c r="C710" s="3" t="s">
        <v>18</v>
      </c>
      <c r="D710" s="2" t="str">
        <f>"林葭蓓"</f>
        <v>林葭蓓</v>
      </c>
      <c r="E710" s="2" t="str">
        <f>"667320240804211924135633"</f>
        <v>667320240804211924135633</v>
      </c>
      <c r="F710" s="4"/>
    </row>
    <row r="711" ht="30" customHeight="1" spans="1:6">
      <c r="A711" s="2">
        <v>708</v>
      </c>
      <c r="B711" s="3" t="str">
        <f t="shared" si="14"/>
        <v>08</v>
      </c>
      <c r="C711" s="3" t="s">
        <v>18</v>
      </c>
      <c r="D711" s="2" t="str">
        <f>"黄高浩"</f>
        <v>黄高浩</v>
      </c>
      <c r="E711" s="2" t="str">
        <f>"667320240804212230135634"</f>
        <v>667320240804212230135634</v>
      </c>
      <c r="F711" s="4"/>
    </row>
    <row r="712" ht="30" customHeight="1" spans="1:6">
      <c r="A712" s="2">
        <v>709</v>
      </c>
      <c r="B712" s="3" t="str">
        <f t="shared" si="14"/>
        <v>08</v>
      </c>
      <c r="C712" s="3" t="s">
        <v>18</v>
      </c>
      <c r="D712" s="2" t="str">
        <f>"苏丹丹"</f>
        <v>苏丹丹</v>
      </c>
      <c r="E712" s="2" t="str">
        <f>"667320240804225803135648"</f>
        <v>667320240804225803135648</v>
      </c>
      <c r="F712" s="4"/>
    </row>
    <row r="713" ht="30" customHeight="1" spans="1:6">
      <c r="A713" s="2">
        <v>710</v>
      </c>
      <c r="B713" s="3" t="str">
        <f t="shared" si="14"/>
        <v>08</v>
      </c>
      <c r="C713" s="3" t="s">
        <v>18</v>
      </c>
      <c r="D713" s="2" t="str">
        <f>"李方榕"</f>
        <v>李方榕</v>
      </c>
      <c r="E713" s="2" t="str">
        <f>"667320240804235154135653"</f>
        <v>667320240804235154135653</v>
      </c>
      <c r="F713" s="4"/>
    </row>
    <row r="714" ht="30" customHeight="1" spans="1:6">
      <c r="A714" s="2">
        <v>711</v>
      </c>
      <c r="B714" s="3" t="str">
        <f t="shared" si="14"/>
        <v>08</v>
      </c>
      <c r="C714" s="3" t="s">
        <v>18</v>
      </c>
      <c r="D714" s="2" t="str">
        <f>"黄窗窗"</f>
        <v>黄窗窗</v>
      </c>
      <c r="E714" s="2" t="str">
        <f>"667320240805093827135671"</f>
        <v>667320240805093827135671</v>
      </c>
      <c r="F714" s="4"/>
    </row>
    <row r="715" ht="30" customHeight="1" spans="1:6">
      <c r="A715" s="2">
        <v>712</v>
      </c>
      <c r="B715" s="3" t="str">
        <f t="shared" si="14"/>
        <v>08</v>
      </c>
      <c r="C715" s="3" t="s">
        <v>18</v>
      </c>
      <c r="D715" s="2" t="str">
        <f>"何艳红"</f>
        <v>何艳红</v>
      </c>
      <c r="E715" s="2" t="str">
        <f>"667320240805103725135682"</f>
        <v>667320240805103725135682</v>
      </c>
      <c r="F715" s="4"/>
    </row>
    <row r="716" ht="30" customHeight="1" spans="1:6">
      <c r="A716" s="2">
        <v>713</v>
      </c>
      <c r="B716" s="3" t="str">
        <f t="shared" si="14"/>
        <v>08</v>
      </c>
      <c r="C716" s="3" t="s">
        <v>18</v>
      </c>
      <c r="D716" s="2" t="str">
        <f>"陈林林"</f>
        <v>陈林林</v>
      </c>
      <c r="E716" s="2" t="str">
        <f>"667320240805104210135684"</f>
        <v>667320240805104210135684</v>
      </c>
      <c r="F716" s="4"/>
    </row>
    <row r="717" ht="30" customHeight="1" spans="1:6">
      <c r="A717" s="2">
        <v>714</v>
      </c>
      <c r="B717" s="3" t="str">
        <f t="shared" si="14"/>
        <v>08</v>
      </c>
      <c r="C717" s="3" t="s">
        <v>18</v>
      </c>
      <c r="D717" s="2" t="str">
        <f>"王小玲"</f>
        <v>王小玲</v>
      </c>
      <c r="E717" s="2" t="str">
        <f>"667320240805104520135688"</f>
        <v>667320240805104520135688</v>
      </c>
      <c r="F717" s="4"/>
    </row>
    <row r="718" ht="30" customHeight="1" spans="1:6">
      <c r="A718" s="2">
        <v>715</v>
      </c>
      <c r="B718" s="3" t="str">
        <f t="shared" si="14"/>
        <v>08</v>
      </c>
      <c r="C718" s="3" t="s">
        <v>18</v>
      </c>
      <c r="D718" s="2" t="str">
        <f>"符良斌"</f>
        <v>符良斌</v>
      </c>
      <c r="E718" s="2" t="str">
        <f>"667320240805105203135689"</f>
        <v>667320240805105203135689</v>
      </c>
      <c r="F718" s="4"/>
    </row>
    <row r="719" ht="30" customHeight="1" spans="1:6">
      <c r="A719" s="2">
        <v>716</v>
      </c>
      <c r="B719" s="3" t="str">
        <f t="shared" si="14"/>
        <v>08</v>
      </c>
      <c r="C719" s="3" t="s">
        <v>18</v>
      </c>
      <c r="D719" s="2" t="str">
        <f>"任禛"</f>
        <v>任禛</v>
      </c>
      <c r="E719" s="2" t="str">
        <f>"667320240805110605135690"</f>
        <v>667320240805110605135690</v>
      </c>
      <c r="F719" s="4"/>
    </row>
    <row r="720" ht="30" customHeight="1" spans="1:6">
      <c r="A720" s="2">
        <v>717</v>
      </c>
      <c r="B720" s="3" t="str">
        <f t="shared" si="14"/>
        <v>08</v>
      </c>
      <c r="C720" s="3" t="s">
        <v>18</v>
      </c>
      <c r="D720" s="2" t="str">
        <f>"李青青"</f>
        <v>李青青</v>
      </c>
      <c r="E720" s="2" t="str">
        <f>"667320240805120505135694"</f>
        <v>667320240805120505135694</v>
      </c>
      <c r="F720" s="4"/>
    </row>
    <row r="721" ht="30" customHeight="1" spans="1:6">
      <c r="A721" s="2">
        <v>718</v>
      </c>
      <c r="B721" s="3" t="str">
        <f t="shared" si="14"/>
        <v>08</v>
      </c>
      <c r="C721" s="3" t="s">
        <v>18</v>
      </c>
      <c r="D721" s="2" t="str">
        <f>"黄欣颖"</f>
        <v>黄欣颖</v>
      </c>
      <c r="E721" s="2" t="str">
        <f>"667320240805132432135702"</f>
        <v>667320240805132432135702</v>
      </c>
      <c r="F721" s="4"/>
    </row>
    <row r="722" ht="30" customHeight="1" spans="1:6">
      <c r="A722" s="2">
        <v>719</v>
      </c>
      <c r="B722" s="3" t="str">
        <f t="shared" si="14"/>
        <v>08</v>
      </c>
      <c r="C722" s="3" t="s">
        <v>18</v>
      </c>
      <c r="D722" s="2" t="str">
        <f>"汤运环"</f>
        <v>汤运环</v>
      </c>
      <c r="E722" s="2" t="str">
        <f>"667320240805144256135715"</f>
        <v>667320240805144256135715</v>
      </c>
      <c r="F722" s="4"/>
    </row>
    <row r="723" ht="30" customHeight="1" spans="1:6">
      <c r="A723" s="2">
        <v>720</v>
      </c>
      <c r="B723" s="3" t="str">
        <f t="shared" si="14"/>
        <v>08</v>
      </c>
      <c r="C723" s="3" t="s">
        <v>18</v>
      </c>
      <c r="D723" s="2" t="str">
        <f>"韦柳合"</f>
        <v>韦柳合</v>
      </c>
      <c r="E723" s="2" t="str">
        <f>"667320240805170220135732"</f>
        <v>667320240805170220135732</v>
      </c>
      <c r="F723" s="4"/>
    </row>
    <row r="724" ht="30" customHeight="1" spans="1:6">
      <c r="A724" s="2">
        <v>721</v>
      </c>
      <c r="B724" s="3" t="str">
        <f t="shared" si="14"/>
        <v>08</v>
      </c>
      <c r="C724" s="3" t="s">
        <v>18</v>
      </c>
      <c r="D724" s="2" t="str">
        <f>"符镇东"</f>
        <v>符镇东</v>
      </c>
      <c r="E724" s="2" t="str">
        <f>"667320240805170550135734"</f>
        <v>667320240805170550135734</v>
      </c>
      <c r="F724" s="4"/>
    </row>
    <row r="725" ht="30" customHeight="1" spans="1:6">
      <c r="A725" s="2">
        <v>722</v>
      </c>
      <c r="B725" s="3" t="str">
        <f t="shared" si="14"/>
        <v>08</v>
      </c>
      <c r="C725" s="3" t="s">
        <v>18</v>
      </c>
      <c r="D725" s="2" t="str">
        <f>"羊志风"</f>
        <v>羊志风</v>
      </c>
      <c r="E725" s="2" t="str">
        <f>"667320240805173829135736"</f>
        <v>667320240805173829135736</v>
      </c>
      <c r="F725" s="4"/>
    </row>
    <row r="726" ht="30" customHeight="1" spans="1:6">
      <c r="A726" s="2">
        <v>723</v>
      </c>
      <c r="B726" s="3" t="str">
        <f t="shared" si="14"/>
        <v>08</v>
      </c>
      <c r="C726" s="3" t="s">
        <v>18</v>
      </c>
      <c r="D726" s="2" t="str">
        <f>"陈泽标"</f>
        <v>陈泽标</v>
      </c>
      <c r="E726" s="2" t="str">
        <f>"667320240805180959135740"</f>
        <v>667320240805180959135740</v>
      </c>
      <c r="F726" s="4"/>
    </row>
    <row r="727" ht="30" customHeight="1" spans="1:6">
      <c r="A727" s="2">
        <v>724</v>
      </c>
      <c r="B727" s="3" t="str">
        <f t="shared" si="14"/>
        <v>08</v>
      </c>
      <c r="C727" s="3" t="s">
        <v>18</v>
      </c>
      <c r="D727" s="2" t="str">
        <f>"陈继成"</f>
        <v>陈继成</v>
      </c>
      <c r="E727" s="2" t="str">
        <f>"667320240805190626135747"</f>
        <v>667320240805190626135747</v>
      </c>
      <c r="F727" s="4"/>
    </row>
    <row r="728" ht="30" customHeight="1" spans="1:6">
      <c r="A728" s="2">
        <v>725</v>
      </c>
      <c r="B728" s="3" t="str">
        <f t="shared" si="14"/>
        <v>08</v>
      </c>
      <c r="C728" s="3" t="s">
        <v>18</v>
      </c>
      <c r="D728" s="2" t="str">
        <f>"黄成木"</f>
        <v>黄成木</v>
      </c>
      <c r="E728" s="2" t="str">
        <f>"667320240805204431135757"</f>
        <v>667320240805204431135757</v>
      </c>
      <c r="F728" s="4"/>
    </row>
    <row r="729" ht="30" customHeight="1" spans="1:6">
      <c r="A729" s="2">
        <v>726</v>
      </c>
      <c r="B729" s="3" t="str">
        <f t="shared" si="14"/>
        <v>08</v>
      </c>
      <c r="C729" s="3" t="s">
        <v>18</v>
      </c>
      <c r="D729" s="2" t="str">
        <f>"李颖珏"</f>
        <v>李颖珏</v>
      </c>
      <c r="E729" s="2" t="str">
        <f>"667320240805214457135761"</f>
        <v>667320240805214457135761</v>
      </c>
      <c r="F729" s="4"/>
    </row>
    <row r="730" ht="30" customHeight="1" spans="1:6">
      <c r="A730" s="2">
        <v>727</v>
      </c>
      <c r="B730" s="3" t="str">
        <f t="shared" si="14"/>
        <v>08</v>
      </c>
      <c r="C730" s="3" t="s">
        <v>18</v>
      </c>
      <c r="D730" s="2" t="str">
        <f>"王登敬"</f>
        <v>王登敬</v>
      </c>
      <c r="E730" s="2" t="str">
        <f>"667320240805220747135764"</f>
        <v>667320240805220747135764</v>
      </c>
      <c r="F730" s="4"/>
    </row>
    <row r="731" ht="30" customHeight="1" spans="1:6">
      <c r="A731" s="2">
        <v>728</v>
      </c>
      <c r="B731" s="3" t="str">
        <f t="shared" si="14"/>
        <v>08</v>
      </c>
      <c r="C731" s="3" t="s">
        <v>18</v>
      </c>
      <c r="D731" s="2" t="str">
        <f>"符多艳"</f>
        <v>符多艳</v>
      </c>
      <c r="E731" s="2" t="str">
        <f>"667320240805232058135777"</f>
        <v>667320240805232058135777</v>
      </c>
      <c r="F731" s="4"/>
    </row>
    <row r="732" ht="30" customHeight="1" spans="1:6">
      <c r="A732" s="2">
        <v>729</v>
      </c>
      <c r="B732" s="3" t="str">
        <f t="shared" si="14"/>
        <v>08</v>
      </c>
      <c r="C732" s="3" t="s">
        <v>18</v>
      </c>
      <c r="D732" s="2" t="str">
        <f>"符倩骅"</f>
        <v>符倩骅</v>
      </c>
      <c r="E732" s="2" t="str">
        <f>"667320240806002603135785"</f>
        <v>667320240806002603135785</v>
      </c>
      <c r="F732" s="4"/>
    </row>
    <row r="733" ht="30" customHeight="1" spans="1:6">
      <c r="A733" s="2">
        <v>730</v>
      </c>
      <c r="B733" s="3" t="str">
        <f t="shared" si="14"/>
        <v>08</v>
      </c>
      <c r="C733" s="3" t="s">
        <v>18</v>
      </c>
      <c r="D733" s="2" t="str">
        <f>"朱永群"</f>
        <v>朱永群</v>
      </c>
      <c r="E733" s="2" t="str">
        <f>"667320240806005654135787"</f>
        <v>667320240806005654135787</v>
      </c>
      <c r="F733" s="4"/>
    </row>
    <row r="734" ht="30" customHeight="1" spans="1:6">
      <c r="A734" s="2">
        <v>731</v>
      </c>
      <c r="B734" s="3" t="str">
        <f t="shared" si="14"/>
        <v>08</v>
      </c>
      <c r="C734" s="3" t="s">
        <v>18</v>
      </c>
      <c r="D734" s="2" t="str">
        <f>"吴坤原"</f>
        <v>吴坤原</v>
      </c>
      <c r="E734" s="2" t="str">
        <f>"667320240806081444135795"</f>
        <v>667320240806081444135795</v>
      </c>
      <c r="F734" s="4"/>
    </row>
    <row r="735" ht="30" customHeight="1" spans="1:6">
      <c r="A735" s="2">
        <v>732</v>
      </c>
      <c r="B735" s="3" t="str">
        <f t="shared" si="14"/>
        <v>08</v>
      </c>
      <c r="C735" s="3" t="s">
        <v>18</v>
      </c>
      <c r="D735" s="2" t="str">
        <f>"杨坤玲"</f>
        <v>杨坤玲</v>
      </c>
      <c r="E735" s="2" t="str">
        <f>"667320240806092710135798"</f>
        <v>667320240806092710135798</v>
      </c>
      <c r="F735" s="4"/>
    </row>
    <row r="736" ht="30" customHeight="1" spans="1:6">
      <c r="A736" s="2">
        <v>733</v>
      </c>
      <c r="B736" s="3" t="str">
        <f t="shared" si="14"/>
        <v>08</v>
      </c>
      <c r="C736" s="3" t="s">
        <v>18</v>
      </c>
      <c r="D736" s="2" t="str">
        <f>"何发亮"</f>
        <v>何发亮</v>
      </c>
      <c r="E736" s="2" t="str">
        <f>"667320240806094941135801"</f>
        <v>667320240806094941135801</v>
      </c>
      <c r="F736" s="4"/>
    </row>
    <row r="737" ht="30" customHeight="1" spans="1:6">
      <c r="A737" s="2">
        <v>734</v>
      </c>
      <c r="B737" s="3" t="str">
        <f t="shared" si="14"/>
        <v>08</v>
      </c>
      <c r="C737" s="3" t="s">
        <v>18</v>
      </c>
      <c r="D737" s="2" t="str">
        <f>"王新孟"</f>
        <v>王新孟</v>
      </c>
      <c r="E737" s="2" t="str">
        <f>"667320240806111328135808"</f>
        <v>667320240806111328135808</v>
      </c>
      <c r="F737" s="4"/>
    </row>
    <row r="738" ht="30" customHeight="1" spans="1:6">
      <c r="A738" s="2">
        <v>735</v>
      </c>
      <c r="B738" s="3" t="str">
        <f t="shared" si="14"/>
        <v>08</v>
      </c>
      <c r="C738" s="3" t="s">
        <v>18</v>
      </c>
      <c r="D738" s="2" t="str">
        <f>"何上林"</f>
        <v>何上林</v>
      </c>
      <c r="E738" s="2" t="str">
        <f>"667320240806144003135824"</f>
        <v>667320240806144003135824</v>
      </c>
      <c r="F738" s="4"/>
    </row>
    <row r="739" ht="30" customHeight="1" spans="1:6">
      <c r="A739" s="2">
        <v>736</v>
      </c>
      <c r="B739" s="3" t="str">
        <f t="shared" si="14"/>
        <v>08</v>
      </c>
      <c r="C739" s="3" t="s">
        <v>18</v>
      </c>
      <c r="D739" s="2" t="str">
        <f>"云潇慧"</f>
        <v>云潇慧</v>
      </c>
      <c r="E739" s="2" t="str">
        <f>"667320240806144640135825"</f>
        <v>667320240806144640135825</v>
      </c>
      <c r="F739" s="4"/>
    </row>
    <row r="740" ht="30" customHeight="1" spans="1:6">
      <c r="A740" s="2">
        <v>737</v>
      </c>
      <c r="B740" s="3" t="str">
        <f t="shared" si="14"/>
        <v>08</v>
      </c>
      <c r="C740" s="3" t="s">
        <v>18</v>
      </c>
      <c r="D740" s="2" t="str">
        <f>"黄文佳"</f>
        <v>黄文佳</v>
      </c>
      <c r="E740" s="2" t="str">
        <f>"667320240806153531135829"</f>
        <v>667320240806153531135829</v>
      </c>
      <c r="F740" s="4"/>
    </row>
    <row r="741" ht="30" customHeight="1" spans="1:6">
      <c r="A741" s="2">
        <v>738</v>
      </c>
      <c r="B741" s="3" t="str">
        <f t="shared" si="14"/>
        <v>08</v>
      </c>
      <c r="C741" s="3" t="s">
        <v>18</v>
      </c>
      <c r="D741" s="2" t="str">
        <f>"李学理"</f>
        <v>李学理</v>
      </c>
      <c r="E741" s="2" t="str">
        <f>"667320240806170345135840"</f>
        <v>667320240806170345135840</v>
      </c>
      <c r="F741" s="4"/>
    </row>
    <row r="742" ht="30" customHeight="1" spans="1:6">
      <c r="A742" s="2">
        <v>739</v>
      </c>
      <c r="B742" s="3" t="str">
        <f t="shared" si="14"/>
        <v>08</v>
      </c>
      <c r="C742" s="3" t="s">
        <v>18</v>
      </c>
      <c r="D742" s="2" t="str">
        <f>"王莹莹"</f>
        <v>王莹莹</v>
      </c>
      <c r="E742" s="2" t="str">
        <f>"667320240806175200135842"</f>
        <v>667320240806175200135842</v>
      </c>
      <c r="F742" s="4"/>
    </row>
    <row r="743" ht="30" customHeight="1" spans="1:6">
      <c r="A743" s="2">
        <v>740</v>
      </c>
      <c r="B743" s="3" t="str">
        <f t="shared" si="14"/>
        <v>08</v>
      </c>
      <c r="C743" s="3" t="s">
        <v>18</v>
      </c>
      <c r="D743" s="2" t="str">
        <f>"陈小妮"</f>
        <v>陈小妮</v>
      </c>
      <c r="E743" s="2" t="str">
        <f>"667320240806185857135849"</f>
        <v>667320240806185857135849</v>
      </c>
      <c r="F743" s="4"/>
    </row>
    <row r="744" ht="30" customHeight="1" spans="1:6">
      <c r="A744" s="2">
        <v>741</v>
      </c>
      <c r="B744" s="3" t="str">
        <f t="shared" si="14"/>
        <v>08</v>
      </c>
      <c r="C744" s="3" t="s">
        <v>18</v>
      </c>
      <c r="D744" s="2" t="str">
        <f>"林小筠"</f>
        <v>林小筠</v>
      </c>
      <c r="E744" s="2" t="str">
        <f>"667320240806204949135859"</f>
        <v>667320240806204949135859</v>
      </c>
      <c r="F744" s="4"/>
    </row>
    <row r="745" ht="30" customHeight="1" spans="1:6">
      <c r="A745" s="2">
        <v>742</v>
      </c>
      <c r="B745" s="3" t="str">
        <f t="shared" si="14"/>
        <v>08</v>
      </c>
      <c r="C745" s="3" t="s">
        <v>18</v>
      </c>
      <c r="D745" s="2" t="str">
        <f>"陈卿辉"</f>
        <v>陈卿辉</v>
      </c>
      <c r="E745" s="2" t="str">
        <f>"667320240806234850135888"</f>
        <v>667320240806234850135888</v>
      </c>
      <c r="F745" s="4"/>
    </row>
    <row r="746" ht="30" customHeight="1" spans="1:6">
      <c r="A746" s="2">
        <v>743</v>
      </c>
      <c r="B746" s="3" t="str">
        <f t="shared" si="14"/>
        <v>08</v>
      </c>
      <c r="C746" s="3" t="s">
        <v>18</v>
      </c>
      <c r="D746" s="2" t="str">
        <f>"彭明红"</f>
        <v>彭明红</v>
      </c>
      <c r="E746" s="2" t="str">
        <f>"667320240807002919135891"</f>
        <v>667320240807002919135891</v>
      </c>
      <c r="F746" s="4"/>
    </row>
    <row r="747" ht="30" customHeight="1" spans="1:6">
      <c r="A747" s="2">
        <v>744</v>
      </c>
      <c r="B747" s="3" t="str">
        <f t="shared" si="14"/>
        <v>08</v>
      </c>
      <c r="C747" s="3" t="s">
        <v>18</v>
      </c>
      <c r="D747" s="2" t="str">
        <f>"陈厚连"</f>
        <v>陈厚连</v>
      </c>
      <c r="E747" s="2" t="str">
        <f>"667320240807095811135908"</f>
        <v>667320240807095811135908</v>
      </c>
      <c r="F747" s="4"/>
    </row>
    <row r="748" ht="30" customHeight="1" spans="1:6">
      <c r="A748" s="2">
        <v>745</v>
      </c>
      <c r="B748" s="3" t="str">
        <f t="shared" si="14"/>
        <v>08</v>
      </c>
      <c r="C748" s="3" t="s">
        <v>18</v>
      </c>
      <c r="D748" s="2" t="str">
        <f>"朱铭鑫"</f>
        <v>朱铭鑫</v>
      </c>
      <c r="E748" s="2" t="str">
        <f>"667320240807111414135920"</f>
        <v>667320240807111414135920</v>
      </c>
      <c r="F748" s="4"/>
    </row>
    <row r="749" ht="30" customHeight="1" spans="1:6">
      <c r="A749" s="2">
        <v>746</v>
      </c>
      <c r="B749" s="3" t="str">
        <f t="shared" si="14"/>
        <v>08</v>
      </c>
      <c r="C749" s="3" t="s">
        <v>18</v>
      </c>
      <c r="D749" s="2" t="str">
        <f>"黎凤玉"</f>
        <v>黎凤玉</v>
      </c>
      <c r="E749" s="2" t="str">
        <f>"667320240807120640135930"</f>
        <v>667320240807120640135930</v>
      </c>
      <c r="F749" s="4"/>
    </row>
    <row r="750" ht="30" customHeight="1" spans="1:6">
      <c r="A750" s="2">
        <v>747</v>
      </c>
      <c r="B750" s="3" t="str">
        <f t="shared" si="14"/>
        <v>08</v>
      </c>
      <c r="C750" s="3" t="s">
        <v>18</v>
      </c>
      <c r="D750" s="2" t="str">
        <f>"冯婷婷"</f>
        <v>冯婷婷</v>
      </c>
      <c r="E750" s="2" t="str">
        <f>"667320240807194458135982"</f>
        <v>667320240807194458135982</v>
      </c>
      <c r="F750" s="4"/>
    </row>
    <row r="751" ht="30" customHeight="1" spans="1:6">
      <c r="A751" s="2">
        <v>748</v>
      </c>
      <c r="B751" s="3" t="str">
        <f t="shared" si="14"/>
        <v>08</v>
      </c>
      <c r="C751" s="3" t="s">
        <v>18</v>
      </c>
      <c r="D751" s="2" t="str">
        <f>"符雅燕"</f>
        <v>符雅燕</v>
      </c>
      <c r="E751" s="2" t="str">
        <f>"667320240807194711135983"</f>
        <v>667320240807194711135983</v>
      </c>
      <c r="F751" s="4"/>
    </row>
    <row r="752" ht="30" customHeight="1" spans="1:6">
      <c r="A752" s="2">
        <v>749</v>
      </c>
      <c r="B752" s="3" t="str">
        <f t="shared" si="14"/>
        <v>08</v>
      </c>
      <c r="C752" s="3" t="s">
        <v>18</v>
      </c>
      <c r="D752" s="2" t="str">
        <f>"洪觉夏"</f>
        <v>洪觉夏</v>
      </c>
      <c r="E752" s="2" t="str">
        <f>"667320240807203348135993"</f>
        <v>667320240807203348135993</v>
      </c>
      <c r="F752" s="4"/>
    </row>
    <row r="753" ht="30" customHeight="1" spans="1:6">
      <c r="A753" s="2">
        <v>750</v>
      </c>
      <c r="B753" s="3" t="str">
        <f t="shared" si="14"/>
        <v>08</v>
      </c>
      <c r="C753" s="3" t="s">
        <v>18</v>
      </c>
      <c r="D753" s="2" t="str">
        <f>"邢贞琪"</f>
        <v>邢贞琪</v>
      </c>
      <c r="E753" s="2" t="str">
        <f>"667320240807204800135996"</f>
        <v>667320240807204800135996</v>
      </c>
      <c r="F753" s="4"/>
    </row>
    <row r="754" ht="30" customHeight="1" spans="1:6">
      <c r="A754" s="2">
        <v>751</v>
      </c>
      <c r="B754" s="3" t="str">
        <f t="shared" si="14"/>
        <v>08</v>
      </c>
      <c r="C754" s="3" t="s">
        <v>18</v>
      </c>
      <c r="D754" s="2" t="str">
        <f>"符建婷"</f>
        <v>符建婷</v>
      </c>
      <c r="E754" s="2" t="str">
        <f>"667320240807205603135998"</f>
        <v>667320240807205603135998</v>
      </c>
      <c r="F754" s="4"/>
    </row>
    <row r="755" ht="30" customHeight="1" spans="1:6">
      <c r="A755" s="2">
        <v>752</v>
      </c>
      <c r="B755" s="3" t="str">
        <f t="shared" si="14"/>
        <v>08</v>
      </c>
      <c r="C755" s="3" t="s">
        <v>18</v>
      </c>
      <c r="D755" s="2" t="str">
        <f>"黎慧娟"</f>
        <v>黎慧娟</v>
      </c>
      <c r="E755" s="2" t="str">
        <f>"667320240807213715136007"</f>
        <v>667320240807213715136007</v>
      </c>
      <c r="F755" s="4"/>
    </row>
    <row r="756" ht="30" customHeight="1" spans="1:6">
      <c r="A756" s="2">
        <v>753</v>
      </c>
      <c r="B756" s="3" t="str">
        <f t="shared" si="14"/>
        <v>08</v>
      </c>
      <c r="C756" s="3" t="s">
        <v>18</v>
      </c>
      <c r="D756" s="2" t="str">
        <f>"羊善英"</f>
        <v>羊善英</v>
      </c>
      <c r="E756" s="2" t="str">
        <f>"667320240807221856136011"</f>
        <v>667320240807221856136011</v>
      </c>
      <c r="F756" s="4"/>
    </row>
    <row r="757" ht="30" customHeight="1" spans="1:6">
      <c r="A757" s="2">
        <v>754</v>
      </c>
      <c r="B757" s="3" t="str">
        <f t="shared" si="14"/>
        <v>08</v>
      </c>
      <c r="C757" s="3" t="s">
        <v>18</v>
      </c>
      <c r="D757" s="2" t="str">
        <f>"李坤环"</f>
        <v>李坤环</v>
      </c>
      <c r="E757" s="2" t="str">
        <f>"667320240807222130136012"</f>
        <v>667320240807222130136012</v>
      </c>
      <c r="F757" s="4"/>
    </row>
    <row r="758" ht="30" customHeight="1" spans="1:6">
      <c r="A758" s="2">
        <v>755</v>
      </c>
      <c r="B758" s="3" t="str">
        <f t="shared" si="14"/>
        <v>08</v>
      </c>
      <c r="C758" s="3" t="s">
        <v>18</v>
      </c>
      <c r="D758" s="2" t="str">
        <f>"魏富鸿"</f>
        <v>魏富鸿</v>
      </c>
      <c r="E758" s="2" t="str">
        <f>"667320240807235615136029"</f>
        <v>667320240807235615136029</v>
      </c>
      <c r="F758" s="4"/>
    </row>
    <row r="759" ht="30" customHeight="1" spans="1:6">
      <c r="A759" s="2">
        <v>756</v>
      </c>
      <c r="B759" s="3" t="str">
        <f t="shared" si="14"/>
        <v>08</v>
      </c>
      <c r="C759" s="3" t="s">
        <v>18</v>
      </c>
      <c r="D759" s="2" t="str">
        <f>"罗宏明"</f>
        <v>罗宏明</v>
      </c>
      <c r="E759" s="2" t="str">
        <f>"667320240808001425136032"</f>
        <v>667320240808001425136032</v>
      </c>
      <c r="F759" s="4"/>
    </row>
    <row r="760" ht="30" customHeight="1" spans="1:6">
      <c r="A760" s="2">
        <v>757</v>
      </c>
      <c r="B760" s="3" t="str">
        <f t="shared" si="14"/>
        <v>08</v>
      </c>
      <c r="C760" s="3" t="s">
        <v>18</v>
      </c>
      <c r="D760" s="2" t="str">
        <f>"吴春妍"</f>
        <v>吴春妍</v>
      </c>
      <c r="E760" s="2" t="str">
        <f>"667320240808004527136037"</f>
        <v>667320240808004527136037</v>
      </c>
      <c r="F760" s="4"/>
    </row>
    <row r="761" ht="30" customHeight="1" spans="1:6">
      <c r="A761" s="2">
        <v>758</v>
      </c>
      <c r="B761" s="3" t="str">
        <f t="shared" si="14"/>
        <v>08</v>
      </c>
      <c r="C761" s="3" t="s">
        <v>18</v>
      </c>
      <c r="D761" s="2" t="str">
        <f>"谢文"</f>
        <v>谢文</v>
      </c>
      <c r="E761" s="2" t="str">
        <f>"667320240808090123136061"</f>
        <v>667320240808090123136061</v>
      </c>
      <c r="F761" s="4"/>
    </row>
    <row r="762" ht="30" customHeight="1" spans="1:6">
      <c r="A762" s="2">
        <v>759</v>
      </c>
      <c r="B762" s="3" t="str">
        <f t="shared" si="14"/>
        <v>08</v>
      </c>
      <c r="C762" s="3" t="s">
        <v>18</v>
      </c>
      <c r="D762" s="2" t="str">
        <f>"黄乙琰"</f>
        <v>黄乙琰</v>
      </c>
      <c r="E762" s="2" t="str">
        <f>"667320240808103724136082"</f>
        <v>667320240808103724136082</v>
      </c>
      <c r="F762" s="4"/>
    </row>
    <row r="763" ht="30" customHeight="1" spans="1:6">
      <c r="A763" s="2">
        <v>760</v>
      </c>
      <c r="B763" s="3" t="str">
        <f t="shared" si="14"/>
        <v>08</v>
      </c>
      <c r="C763" s="3" t="s">
        <v>18</v>
      </c>
      <c r="D763" s="2" t="str">
        <f>"符叶彩"</f>
        <v>符叶彩</v>
      </c>
      <c r="E763" s="2" t="str">
        <f>"667320240808104409136083"</f>
        <v>667320240808104409136083</v>
      </c>
      <c r="F763" s="4"/>
    </row>
    <row r="764" ht="30" customHeight="1" spans="1:6">
      <c r="A764" s="2">
        <v>761</v>
      </c>
      <c r="B764" s="3" t="str">
        <f t="shared" ref="B764:B790" si="15">"09"</f>
        <v>09</v>
      </c>
      <c r="C764" s="3" t="s">
        <v>19</v>
      </c>
      <c r="D764" s="2" t="str">
        <f>"杨佳"</f>
        <v>杨佳</v>
      </c>
      <c r="E764" s="2" t="str">
        <f>"667320240801091506135060"</f>
        <v>667320240801091506135060</v>
      </c>
      <c r="F764" s="4"/>
    </row>
    <row r="765" ht="30" customHeight="1" spans="1:6">
      <c r="A765" s="2">
        <v>762</v>
      </c>
      <c r="B765" s="3" t="str">
        <f t="shared" si="15"/>
        <v>09</v>
      </c>
      <c r="C765" s="3" t="s">
        <v>19</v>
      </c>
      <c r="D765" s="2" t="str">
        <f>"熊金金"</f>
        <v>熊金金</v>
      </c>
      <c r="E765" s="2" t="str">
        <f>"667320240801091945135064"</f>
        <v>667320240801091945135064</v>
      </c>
      <c r="F765" s="4"/>
    </row>
    <row r="766" ht="30" customHeight="1" spans="1:6">
      <c r="A766" s="2">
        <v>763</v>
      </c>
      <c r="B766" s="3" t="str">
        <f t="shared" si="15"/>
        <v>09</v>
      </c>
      <c r="C766" s="3" t="s">
        <v>19</v>
      </c>
      <c r="D766" s="2" t="str">
        <f>"张彤"</f>
        <v>张彤</v>
      </c>
      <c r="E766" s="2" t="str">
        <f>"667320240801100420135085"</f>
        <v>667320240801100420135085</v>
      </c>
      <c r="F766" s="4"/>
    </row>
    <row r="767" ht="30" customHeight="1" spans="1:6">
      <c r="A767" s="2">
        <v>764</v>
      </c>
      <c r="B767" s="3" t="str">
        <f t="shared" si="15"/>
        <v>09</v>
      </c>
      <c r="C767" s="3" t="s">
        <v>19</v>
      </c>
      <c r="D767" s="2" t="str">
        <f>"洪亚伦"</f>
        <v>洪亚伦</v>
      </c>
      <c r="E767" s="2" t="str">
        <f>"667320240801102738135094"</f>
        <v>667320240801102738135094</v>
      </c>
      <c r="F767" s="4"/>
    </row>
    <row r="768" ht="30" customHeight="1" spans="1:6">
      <c r="A768" s="2">
        <v>765</v>
      </c>
      <c r="B768" s="3" t="str">
        <f t="shared" si="15"/>
        <v>09</v>
      </c>
      <c r="C768" s="3" t="s">
        <v>19</v>
      </c>
      <c r="D768" s="2" t="str">
        <f>"张慧"</f>
        <v>张慧</v>
      </c>
      <c r="E768" s="2" t="str">
        <f>"667320240801111207135120"</f>
        <v>667320240801111207135120</v>
      </c>
      <c r="F768" s="4"/>
    </row>
    <row r="769" ht="30" customHeight="1" spans="1:6">
      <c r="A769" s="2">
        <v>766</v>
      </c>
      <c r="B769" s="3" t="str">
        <f t="shared" si="15"/>
        <v>09</v>
      </c>
      <c r="C769" s="3" t="s">
        <v>19</v>
      </c>
      <c r="D769" s="2" t="str">
        <f>"钟琼雪"</f>
        <v>钟琼雪</v>
      </c>
      <c r="E769" s="2" t="str">
        <f>"667320240801114154135130"</f>
        <v>667320240801114154135130</v>
      </c>
      <c r="F769" s="4"/>
    </row>
    <row r="770" ht="30" customHeight="1" spans="1:6">
      <c r="A770" s="2">
        <v>767</v>
      </c>
      <c r="B770" s="3" t="str">
        <f t="shared" si="15"/>
        <v>09</v>
      </c>
      <c r="C770" s="3" t="s">
        <v>19</v>
      </c>
      <c r="D770" s="2" t="str">
        <f>"楼秋雯"</f>
        <v>楼秋雯</v>
      </c>
      <c r="E770" s="2" t="str">
        <f>"667320240801143722135169"</f>
        <v>667320240801143722135169</v>
      </c>
      <c r="F770" s="4"/>
    </row>
    <row r="771" ht="30" customHeight="1" spans="1:6">
      <c r="A771" s="2">
        <v>768</v>
      </c>
      <c r="B771" s="3" t="str">
        <f t="shared" si="15"/>
        <v>09</v>
      </c>
      <c r="C771" s="3" t="s">
        <v>19</v>
      </c>
      <c r="D771" s="2" t="str">
        <f>"黎才翠"</f>
        <v>黎才翠</v>
      </c>
      <c r="E771" s="2" t="str">
        <f>"667320240801145537135176"</f>
        <v>667320240801145537135176</v>
      </c>
      <c r="F771" s="4"/>
    </row>
    <row r="772" ht="30" customHeight="1" spans="1:6">
      <c r="A772" s="2">
        <v>769</v>
      </c>
      <c r="B772" s="3" t="str">
        <f t="shared" si="15"/>
        <v>09</v>
      </c>
      <c r="C772" s="3" t="s">
        <v>19</v>
      </c>
      <c r="D772" s="2" t="str">
        <f>"何宝怡"</f>
        <v>何宝怡</v>
      </c>
      <c r="E772" s="2" t="str">
        <f>"667320240801152127135185"</f>
        <v>667320240801152127135185</v>
      </c>
      <c r="F772" s="4"/>
    </row>
    <row r="773" ht="30" customHeight="1" spans="1:6">
      <c r="A773" s="2">
        <v>770</v>
      </c>
      <c r="B773" s="3" t="str">
        <f t="shared" si="15"/>
        <v>09</v>
      </c>
      <c r="C773" s="3" t="s">
        <v>19</v>
      </c>
      <c r="D773" s="2" t="str">
        <f>"盘冬妮"</f>
        <v>盘冬妮</v>
      </c>
      <c r="E773" s="2" t="str">
        <f>"667320240801162724135204"</f>
        <v>667320240801162724135204</v>
      </c>
      <c r="F773" s="4"/>
    </row>
    <row r="774" ht="30" customHeight="1" spans="1:6">
      <c r="A774" s="2">
        <v>771</v>
      </c>
      <c r="B774" s="3" t="str">
        <f t="shared" si="15"/>
        <v>09</v>
      </c>
      <c r="C774" s="3" t="s">
        <v>19</v>
      </c>
      <c r="D774" s="2" t="str">
        <f>"钟小梅"</f>
        <v>钟小梅</v>
      </c>
      <c r="E774" s="2" t="str">
        <f>"667320240801164103135207"</f>
        <v>667320240801164103135207</v>
      </c>
      <c r="F774" s="4"/>
    </row>
    <row r="775" ht="30" customHeight="1" spans="1:6">
      <c r="A775" s="2">
        <v>772</v>
      </c>
      <c r="B775" s="3" t="str">
        <f t="shared" si="15"/>
        <v>09</v>
      </c>
      <c r="C775" s="3" t="s">
        <v>19</v>
      </c>
      <c r="D775" s="2" t="str">
        <f>"林丽"</f>
        <v>林丽</v>
      </c>
      <c r="E775" s="2" t="str">
        <f>"667320240801180938135229"</f>
        <v>667320240801180938135229</v>
      </c>
      <c r="F775" s="4"/>
    </row>
    <row r="776" ht="30" customHeight="1" spans="1:6">
      <c r="A776" s="2">
        <v>773</v>
      </c>
      <c r="B776" s="3" t="str">
        <f t="shared" si="15"/>
        <v>09</v>
      </c>
      <c r="C776" s="3" t="s">
        <v>19</v>
      </c>
      <c r="D776" s="2" t="str">
        <f>"陈菲"</f>
        <v>陈菲</v>
      </c>
      <c r="E776" s="2" t="str">
        <f>"667320240801184941135241"</f>
        <v>667320240801184941135241</v>
      </c>
      <c r="F776" s="4"/>
    </row>
    <row r="777" ht="30" customHeight="1" spans="1:6">
      <c r="A777" s="2">
        <v>774</v>
      </c>
      <c r="B777" s="3" t="str">
        <f t="shared" si="15"/>
        <v>09</v>
      </c>
      <c r="C777" s="3" t="s">
        <v>19</v>
      </c>
      <c r="D777" s="2" t="str">
        <f>"陈欢欢"</f>
        <v>陈欢欢</v>
      </c>
      <c r="E777" s="2" t="str">
        <f>"667320240801190407135246"</f>
        <v>667320240801190407135246</v>
      </c>
      <c r="F777" s="4"/>
    </row>
    <row r="778" ht="30" customHeight="1" spans="1:6">
      <c r="A778" s="2">
        <v>775</v>
      </c>
      <c r="B778" s="3" t="str">
        <f t="shared" si="15"/>
        <v>09</v>
      </c>
      <c r="C778" s="3" t="s">
        <v>19</v>
      </c>
      <c r="D778" s="2" t="str">
        <f>"陈南"</f>
        <v>陈南</v>
      </c>
      <c r="E778" s="2" t="str">
        <f>"667320240801190743135248"</f>
        <v>667320240801190743135248</v>
      </c>
      <c r="F778" s="4"/>
    </row>
    <row r="779" ht="30" customHeight="1" spans="1:6">
      <c r="A779" s="2">
        <v>776</v>
      </c>
      <c r="B779" s="3" t="str">
        <f t="shared" si="15"/>
        <v>09</v>
      </c>
      <c r="C779" s="3" t="s">
        <v>19</v>
      </c>
      <c r="D779" s="2" t="str">
        <f>"张君"</f>
        <v>张君</v>
      </c>
      <c r="E779" s="2" t="str">
        <f>"667320240801201414135262"</f>
        <v>667320240801201414135262</v>
      </c>
      <c r="F779" s="4"/>
    </row>
    <row r="780" ht="30" customHeight="1" spans="1:6">
      <c r="A780" s="2">
        <v>777</v>
      </c>
      <c r="B780" s="3" t="str">
        <f t="shared" si="15"/>
        <v>09</v>
      </c>
      <c r="C780" s="3" t="s">
        <v>19</v>
      </c>
      <c r="D780" s="2" t="str">
        <f>"余建翠"</f>
        <v>余建翠</v>
      </c>
      <c r="E780" s="2" t="str">
        <f>"667320240802112617135332"</f>
        <v>667320240802112617135332</v>
      </c>
      <c r="F780" s="4"/>
    </row>
    <row r="781" ht="30" customHeight="1" spans="1:6">
      <c r="A781" s="2">
        <v>778</v>
      </c>
      <c r="B781" s="3" t="str">
        <f t="shared" si="15"/>
        <v>09</v>
      </c>
      <c r="C781" s="3" t="s">
        <v>19</v>
      </c>
      <c r="D781" s="2" t="str">
        <f>"周霞"</f>
        <v>周霞</v>
      </c>
      <c r="E781" s="2" t="str">
        <f>"667320240802145936135371"</f>
        <v>667320240802145936135371</v>
      </c>
      <c r="F781" s="4"/>
    </row>
    <row r="782" ht="30" customHeight="1" spans="1:6">
      <c r="A782" s="2">
        <v>779</v>
      </c>
      <c r="B782" s="3" t="str">
        <f t="shared" si="15"/>
        <v>09</v>
      </c>
      <c r="C782" s="3" t="s">
        <v>19</v>
      </c>
      <c r="D782" s="2" t="str">
        <f>"陈开楼"</f>
        <v>陈开楼</v>
      </c>
      <c r="E782" s="2" t="str">
        <f>"667320240802165522135396"</f>
        <v>667320240802165522135396</v>
      </c>
      <c r="F782" s="4"/>
    </row>
    <row r="783" ht="30" customHeight="1" spans="1:6">
      <c r="A783" s="2">
        <v>780</v>
      </c>
      <c r="B783" s="3" t="str">
        <f t="shared" si="15"/>
        <v>09</v>
      </c>
      <c r="C783" s="3" t="s">
        <v>19</v>
      </c>
      <c r="D783" s="2" t="str">
        <f>"吴亭"</f>
        <v>吴亭</v>
      </c>
      <c r="E783" s="2" t="str">
        <f>"667320240802200035135423"</f>
        <v>667320240802200035135423</v>
      </c>
      <c r="F783" s="4"/>
    </row>
    <row r="784" ht="30" customHeight="1" spans="1:6">
      <c r="A784" s="2">
        <v>781</v>
      </c>
      <c r="B784" s="3" t="str">
        <f t="shared" si="15"/>
        <v>09</v>
      </c>
      <c r="C784" s="3" t="s">
        <v>19</v>
      </c>
      <c r="D784" s="2" t="str">
        <f>"张薰匀"</f>
        <v>张薰匀</v>
      </c>
      <c r="E784" s="2" t="str">
        <f>"667320240804012236135556"</f>
        <v>667320240804012236135556</v>
      </c>
      <c r="F784" s="4"/>
    </row>
    <row r="785" ht="30" customHeight="1" spans="1:6">
      <c r="A785" s="2">
        <v>782</v>
      </c>
      <c r="B785" s="3" t="str">
        <f t="shared" si="15"/>
        <v>09</v>
      </c>
      <c r="C785" s="3" t="s">
        <v>19</v>
      </c>
      <c r="D785" s="2" t="str">
        <f>"符蓉蓉"</f>
        <v>符蓉蓉</v>
      </c>
      <c r="E785" s="2" t="str">
        <f>"667320240804092128135565"</f>
        <v>667320240804092128135565</v>
      </c>
      <c r="F785" s="4"/>
    </row>
    <row r="786" ht="30" customHeight="1" spans="1:6">
      <c r="A786" s="2">
        <v>783</v>
      </c>
      <c r="B786" s="3" t="str">
        <f t="shared" si="15"/>
        <v>09</v>
      </c>
      <c r="C786" s="3" t="s">
        <v>19</v>
      </c>
      <c r="D786" s="2" t="str">
        <f>"叶启香"</f>
        <v>叶启香</v>
      </c>
      <c r="E786" s="2" t="str">
        <f>"667320240805112628135691"</f>
        <v>667320240805112628135691</v>
      </c>
      <c r="F786" s="4"/>
    </row>
    <row r="787" ht="30" customHeight="1" spans="1:6">
      <c r="A787" s="2">
        <v>784</v>
      </c>
      <c r="B787" s="3" t="str">
        <f t="shared" si="15"/>
        <v>09</v>
      </c>
      <c r="C787" s="3" t="s">
        <v>19</v>
      </c>
      <c r="D787" s="2" t="str">
        <f>"符雯深"</f>
        <v>符雯深</v>
      </c>
      <c r="E787" s="2" t="str">
        <f>"667320240805203907135756"</f>
        <v>667320240805203907135756</v>
      </c>
      <c r="F787" s="4"/>
    </row>
    <row r="788" ht="30" customHeight="1" spans="1:6">
      <c r="A788" s="2">
        <v>785</v>
      </c>
      <c r="B788" s="3" t="str">
        <f t="shared" si="15"/>
        <v>09</v>
      </c>
      <c r="C788" s="3" t="s">
        <v>19</v>
      </c>
      <c r="D788" s="2" t="str">
        <f>"张可莹"</f>
        <v>张可莹</v>
      </c>
      <c r="E788" s="2" t="str">
        <f>"667320240805225543135771"</f>
        <v>667320240805225543135771</v>
      </c>
      <c r="F788" s="4"/>
    </row>
    <row r="789" ht="30" customHeight="1" spans="1:6">
      <c r="A789" s="2">
        <v>786</v>
      </c>
      <c r="B789" s="3" t="str">
        <f t="shared" si="15"/>
        <v>09</v>
      </c>
      <c r="C789" s="3" t="s">
        <v>19</v>
      </c>
      <c r="D789" s="2" t="str">
        <f>"叶春婵"</f>
        <v>叶春婵</v>
      </c>
      <c r="E789" s="2" t="str">
        <f>"667320240805230935135775"</f>
        <v>667320240805230935135775</v>
      </c>
      <c r="F789" s="4"/>
    </row>
    <row r="790" ht="30" customHeight="1" spans="1:6">
      <c r="A790" s="2">
        <v>787</v>
      </c>
      <c r="B790" s="3" t="str">
        <f t="shared" si="15"/>
        <v>09</v>
      </c>
      <c r="C790" s="3" t="s">
        <v>19</v>
      </c>
      <c r="D790" s="2" t="str">
        <f>"陈一弈"</f>
        <v>陈一弈</v>
      </c>
      <c r="E790" s="2" t="str">
        <f>"667320240807213959136008"</f>
        <v>667320240807213959136008</v>
      </c>
      <c r="F790" s="4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6673_66b48ca64ac98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 ma</cp:lastModifiedBy>
  <dcterms:created xsi:type="dcterms:W3CDTF">2024-08-08T09:21:00Z</dcterms:created>
  <dcterms:modified xsi:type="dcterms:W3CDTF">2024-08-09T03:08:28Z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06DE621E6E954EBBBC7EBF998B4A1137_13</vt:lpwstr>
  </property>
  <property fmtid="{D5CDD505-2E9C-101B-9397-08002B2CF9AE}" pid="3" name="KSOProductBuildVer">
    <vt:lpwstr>2052-12.1.0.17827</vt:lpwstr>
  </property>
</Properties>
</file>