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767_66b9b6512184b" sheetId="1" r:id="rId1"/>
  </sheets>
  <definedNames>
    <definedName name="_xlnm._FilterDatabase" localSheetId="0" hidden="1">'6767_66b9b6512184b'!$A$3:$F$520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<sst xmlns="http://schemas.openxmlformats.org/spreadsheetml/2006/main" count="1043" uniqueCount="28">
  <si>
    <t>附件：</t>
  </si>
  <si>
    <t>鄂尔多斯市杭锦旗2024年公开引进15名
急需紧缺人才和专业技术人员笔试成绩表</t>
  </si>
  <si>
    <t>岗位代码</t>
  </si>
  <si>
    <t>岗位名称</t>
  </si>
  <si>
    <t>招聘单位</t>
  </si>
  <si>
    <t>姓名</t>
  </si>
  <si>
    <t>准考证号</t>
  </si>
  <si>
    <t>笔试成绩</t>
  </si>
  <si>
    <t>民兵教练员岗</t>
  </si>
  <si>
    <t>杭锦旗民兵军事训练基地</t>
  </si>
  <si>
    <t>信息技术岗</t>
  </si>
  <si>
    <t>杭锦旗廉政教育中心</t>
  </si>
  <si>
    <t>综合岗</t>
  </si>
  <si>
    <t>杭锦旗合作交流中心</t>
  </si>
  <si>
    <t>财务岗</t>
  </si>
  <si>
    <t>杭锦旗巡察工作数据中心</t>
  </si>
  <si>
    <t>文秘岗（综合）</t>
  </si>
  <si>
    <t>文秘岗</t>
  </si>
  <si>
    <t>杭锦旗价格检测和认定中心</t>
  </si>
  <si>
    <t>杭锦旗工资发放中心</t>
  </si>
  <si>
    <t>文秘岗(综合)</t>
  </si>
  <si>
    <t>杭锦旗国有资产综合服务中心</t>
  </si>
  <si>
    <t>杭锦旗林业和草原事业发展中心</t>
  </si>
  <si>
    <t>安全监管岗</t>
  </si>
  <si>
    <t>杭锦经济开发区企业发展服务中心</t>
  </si>
  <si>
    <t>能源工程岗</t>
  </si>
  <si>
    <t>杭锦旗能源服务中心</t>
  </si>
  <si>
    <t>备注：-1为缺考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</si>
</sst>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1"/>
  <sheetViews>
    <sheetView tabSelected="1" topLeftCell="A494" workbookViewId="0">
      <selection activeCell="F455" sqref="A455:F459"/>
    </sheetView>
  </sheetViews>
  <sheetFormatPr defaultColWidth="9" defaultRowHeight="18" customHeight="1" outlineLevelCol="7"/>
  <cols>
    <col min="1" max="1" width="13.8833333333333" style="1" customWidth="1"/>
    <col min="2" max="2" width="19.375" style="1" customWidth="1"/>
    <col min="3" max="3" width="31" style="1" customWidth="1"/>
    <col min="4" max="4" width="12.8833333333333" style="1" customWidth="1"/>
    <col min="5" max="5" width="15.2166666666667" style="1" customWidth="1"/>
    <col min="6" max="6" width="15.2166666666667" style="2" customWidth="1"/>
    <col min="7" max="7" width="13.4416666666667" style="3" customWidth="1"/>
    <col min="8" max="8" width="12.2166666666667" style="1" customWidth="1"/>
    <col min="9" max="16384" width="9" style="1"/>
  </cols>
  <sheetData>
    <row r="1" ht="32" customHeight="1" spans="1:1">
      <c r="A1" s="4" t="s">
        <v>0</v>
      </c>
    </row>
    <row r="2" ht="66" customHeight="1" spans="1:8">
      <c r="A2" s="5" t="s">
        <v>1</v>
      </c>
      <c r="B2" s="5"/>
      <c r="C2" s="5"/>
      <c r="D2" s="5"/>
      <c r="E2" s="5"/>
      <c r="F2" s="5"/>
      <c r="G2" s="6"/>
      <c r="H2" s="6"/>
    </row>
    <row r="3" ht="25.8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  <c r="H3" s="9"/>
    </row>
    <row r="4" ht="21.6" customHeight="1" spans="1:6">
      <c r="A4" s="10" t="str">
        <f t="shared" ref="A4:A10" si="0">"101"</f>
        <v>101</v>
      </c>
      <c r="B4" s="10" t="s">
        <v>8</v>
      </c>
      <c r="C4" s="10" t="s">
        <v>9</v>
      </c>
      <c r="D4" s="10" t="str">
        <f>"边俊岩"</f>
        <v>边俊岩</v>
      </c>
      <c r="E4" s="10" t="str">
        <f>"24101010107"</f>
        <v>24101010107</v>
      </c>
      <c r="F4" s="11">
        <v>74.2</v>
      </c>
    </row>
    <row r="5" customHeight="1" spans="1:6">
      <c r="A5" s="10" t="str">
        <f t="shared" si="0"/>
        <v>101</v>
      </c>
      <c r="B5" s="10" t="s">
        <v>8</v>
      </c>
      <c r="C5" s="10" t="s">
        <v>9</v>
      </c>
      <c r="D5" s="10" t="str">
        <f>"乔星"</f>
        <v>乔星</v>
      </c>
      <c r="E5" s="10" t="str">
        <f>"24101010106"</f>
        <v>24101010106</v>
      </c>
      <c r="F5" s="11">
        <v>61.5</v>
      </c>
    </row>
    <row r="6" customHeight="1" spans="1:6">
      <c r="A6" s="10" t="str">
        <f t="shared" si="0"/>
        <v>101</v>
      </c>
      <c r="B6" s="10" t="s">
        <v>8</v>
      </c>
      <c r="C6" s="10" t="s">
        <v>9</v>
      </c>
      <c r="D6" s="10" t="str">
        <f>"岳慧龙"</f>
        <v>岳慧龙</v>
      </c>
      <c r="E6" s="10" t="str">
        <f>"24101010105"</f>
        <v>24101010105</v>
      </c>
      <c r="F6" s="11">
        <v>57.5</v>
      </c>
    </row>
    <row r="7" customHeight="1" spans="1:6">
      <c r="A7" s="12" t="str">
        <f t="shared" si="0"/>
        <v>101</v>
      </c>
      <c r="B7" s="12" t="s">
        <v>8</v>
      </c>
      <c r="C7" s="12" t="s">
        <v>9</v>
      </c>
      <c r="D7" s="12" t="str">
        <f>"刘勇强"</f>
        <v>刘勇强</v>
      </c>
      <c r="E7" s="12" t="str">
        <f>"24101010102"</f>
        <v>24101010102</v>
      </c>
      <c r="F7" s="13">
        <v>53.2</v>
      </c>
    </row>
    <row r="8" customHeight="1" spans="1:6">
      <c r="A8" s="12" t="str">
        <f t="shared" si="0"/>
        <v>101</v>
      </c>
      <c r="B8" s="12" t="s">
        <v>8</v>
      </c>
      <c r="C8" s="12" t="s">
        <v>9</v>
      </c>
      <c r="D8" s="12" t="str">
        <f>"王荣"</f>
        <v>王荣</v>
      </c>
      <c r="E8" s="12" t="str">
        <f>"24101010103"</f>
        <v>24101010103</v>
      </c>
      <c r="F8" s="13">
        <v>45.7</v>
      </c>
    </row>
    <row r="9" customHeight="1" spans="1:6">
      <c r="A9" s="12" t="str">
        <f t="shared" si="0"/>
        <v>101</v>
      </c>
      <c r="B9" s="12" t="s">
        <v>8</v>
      </c>
      <c r="C9" s="12" t="s">
        <v>9</v>
      </c>
      <c r="D9" s="12" t="str">
        <f>"康荣鑫"</f>
        <v>康荣鑫</v>
      </c>
      <c r="E9" s="12" t="str">
        <f>"24101010101"</f>
        <v>24101010101</v>
      </c>
      <c r="F9" s="13">
        <v>-1</v>
      </c>
    </row>
    <row r="10" customHeight="1" spans="1:6">
      <c r="A10" s="12" t="str">
        <f t="shared" si="0"/>
        <v>101</v>
      </c>
      <c r="B10" s="12" t="s">
        <v>8</v>
      </c>
      <c r="C10" s="12" t="s">
        <v>9</v>
      </c>
      <c r="D10" s="12" t="str">
        <f>"陈志"</f>
        <v>陈志</v>
      </c>
      <c r="E10" s="12" t="str">
        <f>"24101010104"</f>
        <v>24101010104</v>
      </c>
      <c r="F10" s="13">
        <v>-1</v>
      </c>
    </row>
    <row r="11" customHeight="1" spans="1:7">
      <c r="A11" s="10" t="str">
        <f t="shared" ref="A11:A42" si="1">"201"</f>
        <v>201</v>
      </c>
      <c r="B11" s="10" t="s">
        <v>10</v>
      </c>
      <c r="C11" s="10" t="s">
        <v>11</v>
      </c>
      <c r="D11" s="10" t="str">
        <f>"王鸿宇"</f>
        <v>王鸿宇</v>
      </c>
      <c r="E11" s="10" t="str">
        <f>"24201010429"</f>
        <v>24201010429</v>
      </c>
      <c r="F11" s="11">
        <v>82.5</v>
      </c>
      <c r="G11" s="1"/>
    </row>
    <row r="12" customHeight="1" spans="1:7">
      <c r="A12" s="10" t="str">
        <f t="shared" si="1"/>
        <v>201</v>
      </c>
      <c r="B12" s="10" t="s">
        <v>10</v>
      </c>
      <c r="C12" s="10" t="s">
        <v>11</v>
      </c>
      <c r="D12" s="10" t="str">
        <f>"王泽旭"</f>
        <v>王泽旭</v>
      </c>
      <c r="E12" s="10" t="str">
        <f>"24201010227"</f>
        <v>24201010227</v>
      </c>
      <c r="F12" s="11">
        <v>78.8</v>
      </c>
      <c r="G12" s="1"/>
    </row>
    <row r="13" customHeight="1" spans="1:7">
      <c r="A13" s="10" t="str">
        <f t="shared" si="1"/>
        <v>201</v>
      </c>
      <c r="B13" s="10" t="s">
        <v>10</v>
      </c>
      <c r="C13" s="10" t="s">
        <v>11</v>
      </c>
      <c r="D13" s="10" t="str">
        <f>"郭璐洋"</f>
        <v>郭璐洋</v>
      </c>
      <c r="E13" s="10" t="str">
        <f>"24201010514"</f>
        <v>24201010514</v>
      </c>
      <c r="F13" s="11">
        <v>78.4</v>
      </c>
      <c r="G13" s="1"/>
    </row>
    <row r="14" customHeight="1" spans="1:7">
      <c r="A14" s="10" t="str">
        <f t="shared" si="1"/>
        <v>201</v>
      </c>
      <c r="B14" s="10" t="s">
        <v>10</v>
      </c>
      <c r="C14" s="10" t="s">
        <v>11</v>
      </c>
      <c r="D14" s="10" t="str">
        <f>"杭星乐"</f>
        <v>杭星乐</v>
      </c>
      <c r="E14" s="10" t="str">
        <f>"24201010210"</f>
        <v>24201010210</v>
      </c>
      <c r="F14" s="11">
        <v>75.9</v>
      </c>
      <c r="G14" s="1"/>
    </row>
    <row r="15" customHeight="1" spans="1:7">
      <c r="A15" s="10" t="str">
        <f t="shared" si="1"/>
        <v>201</v>
      </c>
      <c r="B15" s="10" t="s">
        <v>10</v>
      </c>
      <c r="C15" s="10" t="s">
        <v>11</v>
      </c>
      <c r="D15" s="10" t="str">
        <f>"赵璇"</f>
        <v>赵璇</v>
      </c>
      <c r="E15" s="10" t="str">
        <f>"24201010309"</f>
        <v>24201010309</v>
      </c>
      <c r="F15" s="11">
        <v>75.6</v>
      </c>
      <c r="G15" s="1"/>
    </row>
    <row r="16" customHeight="1" spans="1:7">
      <c r="A16" s="12" t="str">
        <f t="shared" si="1"/>
        <v>201</v>
      </c>
      <c r="B16" s="12" t="s">
        <v>10</v>
      </c>
      <c r="C16" s="12" t="s">
        <v>11</v>
      </c>
      <c r="D16" s="12" t="str">
        <f>"王福海"</f>
        <v>王福海</v>
      </c>
      <c r="E16" s="12" t="str">
        <f>"24201010228"</f>
        <v>24201010228</v>
      </c>
      <c r="F16" s="13">
        <v>75.3</v>
      </c>
      <c r="G16" s="1"/>
    </row>
    <row r="17" customHeight="1" spans="1:7">
      <c r="A17" s="12" t="str">
        <f t="shared" si="1"/>
        <v>201</v>
      </c>
      <c r="B17" s="12" t="s">
        <v>10</v>
      </c>
      <c r="C17" s="12" t="s">
        <v>11</v>
      </c>
      <c r="D17" s="12" t="str">
        <f>"曹乐"</f>
        <v>曹乐</v>
      </c>
      <c r="E17" s="12" t="str">
        <f>"24201010510"</f>
        <v>24201010510</v>
      </c>
      <c r="F17" s="13">
        <v>74</v>
      </c>
      <c r="G17" s="1"/>
    </row>
    <row r="18" customHeight="1" spans="1:7">
      <c r="A18" s="12" t="str">
        <f t="shared" si="1"/>
        <v>201</v>
      </c>
      <c r="B18" s="12" t="s">
        <v>10</v>
      </c>
      <c r="C18" s="12" t="s">
        <v>11</v>
      </c>
      <c r="D18" s="12" t="str">
        <f>"郭家兴"</f>
        <v>郭家兴</v>
      </c>
      <c r="E18" s="12" t="str">
        <f>"24201010310"</f>
        <v>24201010310</v>
      </c>
      <c r="F18" s="13">
        <v>71.8</v>
      </c>
      <c r="G18" s="1"/>
    </row>
    <row r="19" customHeight="1" spans="1:7">
      <c r="A19" s="12" t="str">
        <f t="shared" si="1"/>
        <v>201</v>
      </c>
      <c r="B19" s="12" t="s">
        <v>10</v>
      </c>
      <c r="C19" s="12" t="s">
        <v>11</v>
      </c>
      <c r="D19" s="12" t="str">
        <f>"郝智宇"</f>
        <v>郝智宇</v>
      </c>
      <c r="E19" s="12" t="str">
        <f>"24201010403"</f>
        <v>24201010403</v>
      </c>
      <c r="F19" s="13">
        <v>71.5</v>
      </c>
      <c r="G19" s="1"/>
    </row>
    <row r="20" customHeight="1" spans="1:7">
      <c r="A20" s="12" t="str">
        <f t="shared" si="1"/>
        <v>201</v>
      </c>
      <c r="B20" s="12" t="s">
        <v>10</v>
      </c>
      <c r="C20" s="12" t="s">
        <v>11</v>
      </c>
      <c r="D20" s="12" t="str">
        <f>"杨浩铭"</f>
        <v>杨浩铭</v>
      </c>
      <c r="E20" s="12" t="str">
        <f>"24201010320"</f>
        <v>24201010320</v>
      </c>
      <c r="F20" s="13">
        <v>70.9</v>
      </c>
      <c r="G20" s="1"/>
    </row>
    <row r="21" customHeight="1" spans="1:7">
      <c r="A21" s="12" t="str">
        <f t="shared" si="1"/>
        <v>201</v>
      </c>
      <c r="B21" s="12" t="s">
        <v>10</v>
      </c>
      <c r="C21" s="12" t="s">
        <v>11</v>
      </c>
      <c r="D21" s="12" t="str">
        <f>"刘柯夫"</f>
        <v>刘柯夫</v>
      </c>
      <c r="E21" s="12" t="str">
        <f>"24201010305"</f>
        <v>24201010305</v>
      </c>
      <c r="F21" s="13">
        <v>70.7</v>
      </c>
      <c r="G21" s="1"/>
    </row>
    <row r="22" customHeight="1" spans="1:7">
      <c r="A22" s="12" t="str">
        <f t="shared" si="1"/>
        <v>201</v>
      </c>
      <c r="B22" s="12" t="s">
        <v>10</v>
      </c>
      <c r="C22" s="12" t="s">
        <v>11</v>
      </c>
      <c r="D22" s="12" t="str">
        <f>"张千"</f>
        <v>张千</v>
      </c>
      <c r="E22" s="12" t="str">
        <f>"24201010417"</f>
        <v>24201010417</v>
      </c>
      <c r="F22" s="13">
        <v>70.7</v>
      </c>
      <c r="G22" s="1"/>
    </row>
    <row r="23" customHeight="1" spans="1:7">
      <c r="A23" s="12" t="str">
        <f t="shared" si="1"/>
        <v>201</v>
      </c>
      <c r="B23" s="12" t="s">
        <v>10</v>
      </c>
      <c r="C23" s="12" t="s">
        <v>11</v>
      </c>
      <c r="D23" s="12" t="str">
        <f>"连世杰"</f>
        <v>连世杰</v>
      </c>
      <c r="E23" s="12" t="str">
        <f>"24201010402"</f>
        <v>24201010402</v>
      </c>
      <c r="F23" s="13">
        <v>70.3</v>
      </c>
      <c r="G23" s="1"/>
    </row>
    <row r="24" customHeight="1" spans="1:7">
      <c r="A24" s="12" t="str">
        <f t="shared" si="1"/>
        <v>201</v>
      </c>
      <c r="B24" s="12" t="s">
        <v>10</v>
      </c>
      <c r="C24" s="12" t="s">
        <v>11</v>
      </c>
      <c r="D24" s="12" t="str">
        <f>"杜泽昊"</f>
        <v>杜泽昊</v>
      </c>
      <c r="E24" s="12" t="str">
        <f>"24201010512"</f>
        <v>24201010512</v>
      </c>
      <c r="F24" s="13">
        <v>70.2</v>
      </c>
      <c r="G24" s="1"/>
    </row>
    <row r="25" customHeight="1" spans="1:7">
      <c r="A25" s="12" t="str">
        <f t="shared" si="1"/>
        <v>201</v>
      </c>
      <c r="B25" s="12" t="s">
        <v>10</v>
      </c>
      <c r="C25" s="12" t="s">
        <v>11</v>
      </c>
      <c r="D25" s="12" t="str">
        <f>"白普宁"</f>
        <v>白普宁</v>
      </c>
      <c r="E25" s="12" t="str">
        <f>"24201010203"</f>
        <v>24201010203</v>
      </c>
      <c r="F25" s="13">
        <v>70.1</v>
      </c>
      <c r="G25" s="1"/>
    </row>
    <row r="26" customHeight="1" spans="1:7">
      <c r="A26" s="12" t="str">
        <f t="shared" si="1"/>
        <v>201</v>
      </c>
      <c r="B26" s="12" t="s">
        <v>10</v>
      </c>
      <c r="C26" s="12" t="s">
        <v>11</v>
      </c>
      <c r="D26" s="12" t="str">
        <f>"刘斌"</f>
        <v>刘斌</v>
      </c>
      <c r="E26" s="12" t="str">
        <f>"24201010205"</f>
        <v>24201010205</v>
      </c>
      <c r="F26" s="13">
        <v>68.7</v>
      </c>
      <c r="G26" s="1"/>
    </row>
    <row r="27" customHeight="1" spans="1:7">
      <c r="A27" s="12" t="str">
        <f t="shared" si="1"/>
        <v>201</v>
      </c>
      <c r="B27" s="12" t="s">
        <v>10</v>
      </c>
      <c r="C27" s="12" t="s">
        <v>11</v>
      </c>
      <c r="D27" s="12" t="str">
        <f>"王小东"</f>
        <v>王小东</v>
      </c>
      <c r="E27" s="12" t="str">
        <f>"24201010425"</f>
        <v>24201010425</v>
      </c>
      <c r="F27" s="13">
        <v>67.8</v>
      </c>
      <c r="G27" s="1"/>
    </row>
    <row r="28" customHeight="1" spans="1:7">
      <c r="A28" s="12" t="str">
        <f t="shared" si="1"/>
        <v>201</v>
      </c>
      <c r="B28" s="12" t="s">
        <v>10</v>
      </c>
      <c r="C28" s="12" t="s">
        <v>11</v>
      </c>
      <c r="D28" s="12" t="str">
        <f>"李博韬"</f>
        <v>李博韬</v>
      </c>
      <c r="E28" s="12" t="str">
        <f>"24201010511"</f>
        <v>24201010511</v>
      </c>
      <c r="F28" s="13">
        <v>67.6</v>
      </c>
      <c r="G28" s="1"/>
    </row>
    <row r="29" customHeight="1" spans="1:7">
      <c r="A29" s="12" t="str">
        <f t="shared" si="1"/>
        <v>201</v>
      </c>
      <c r="B29" s="12" t="s">
        <v>10</v>
      </c>
      <c r="C29" s="12" t="s">
        <v>11</v>
      </c>
      <c r="D29" s="12" t="str">
        <f>"李德龙"</f>
        <v>李德龙</v>
      </c>
      <c r="E29" s="12" t="str">
        <f>"24201010209"</f>
        <v>24201010209</v>
      </c>
      <c r="F29" s="13">
        <v>67.5</v>
      </c>
      <c r="G29" s="1"/>
    </row>
    <row r="30" customHeight="1" spans="1:7">
      <c r="A30" s="12" t="str">
        <f t="shared" si="1"/>
        <v>201</v>
      </c>
      <c r="B30" s="12" t="s">
        <v>10</v>
      </c>
      <c r="C30" s="12" t="s">
        <v>11</v>
      </c>
      <c r="D30" s="12" t="str">
        <f>"杨可茹"</f>
        <v>杨可茹</v>
      </c>
      <c r="E30" s="12" t="str">
        <f>"24201010217"</f>
        <v>24201010217</v>
      </c>
      <c r="F30" s="13">
        <v>67.5</v>
      </c>
      <c r="G30" s="1"/>
    </row>
    <row r="31" customHeight="1" spans="1:7">
      <c r="A31" s="12" t="str">
        <f t="shared" si="1"/>
        <v>201</v>
      </c>
      <c r="B31" s="12" t="s">
        <v>10</v>
      </c>
      <c r="C31" s="12" t="s">
        <v>11</v>
      </c>
      <c r="D31" s="12" t="str">
        <f>"赵彦云"</f>
        <v>赵彦云</v>
      </c>
      <c r="E31" s="12" t="str">
        <f>"24201010314"</f>
        <v>24201010314</v>
      </c>
      <c r="F31" s="13">
        <v>67.5</v>
      </c>
      <c r="G31" s="1"/>
    </row>
    <row r="32" customHeight="1" spans="1:7">
      <c r="A32" s="12" t="str">
        <f t="shared" si="1"/>
        <v>201</v>
      </c>
      <c r="B32" s="12" t="s">
        <v>10</v>
      </c>
      <c r="C32" s="12" t="s">
        <v>11</v>
      </c>
      <c r="D32" s="12" t="str">
        <f>"边疆"</f>
        <v>边疆</v>
      </c>
      <c r="E32" s="12" t="str">
        <f>"24201010213"</f>
        <v>24201010213</v>
      </c>
      <c r="F32" s="13">
        <v>66.5</v>
      </c>
      <c r="G32" s="1"/>
    </row>
    <row r="33" customHeight="1" spans="1:7">
      <c r="A33" s="12" t="str">
        <f t="shared" si="1"/>
        <v>201</v>
      </c>
      <c r="B33" s="12" t="s">
        <v>10</v>
      </c>
      <c r="C33" s="12" t="s">
        <v>11</v>
      </c>
      <c r="D33" s="12" t="str">
        <f>"武子越"</f>
        <v>武子越</v>
      </c>
      <c r="E33" s="12" t="str">
        <f>"24201010317"</f>
        <v>24201010317</v>
      </c>
      <c r="F33" s="13">
        <v>66.5</v>
      </c>
      <c r="G33" s="1"/>
    </row>
    <row r="34" customHeight="1" spans="1:7">
      <c r="A34" s="12" t="str">
        <f t="shared" si="1"/>
        <v>201</v>
      </c>
      <c r="B34" s="12" t="s">
        <v>10</v>
      </c>
      <c r="C34" s="12" t="s">
        <v>11</v>
      </c>
      <c r="D34" s="12" t="str">
        <f>"乔东博"</f>
        <v>乔东博</v>
      </c>
      <c r="E34" s="12" t="str">
        <f>"24201010414"</f>
        <v>24201010414</v>
      </c>
      <c r="F34" s="13">
        <v>66.2</v>
      </c>
      <c r="G34" s="1"/>
    </row>
    <row r="35" customHeight="1" spans="1:7">
      <c r="A35" s="12" t="str">
        <f t="shared" si="1"/>
        <v>201</v>
      </c>
      <c r="B35" s="12" t="s">
        <v>10</v>
      </c>
      <c r="C35" s="12" t="s">
        <v>11</v>
      </c>
      <c r="D35" s="12" t="str">
        <f>"史旭鑫"</f>
        <v>史旭鑫</v>
      </c>
      <c r="E35" s="12" t="str">
        <f>"24201010302"</f>
        <v>24201010302</v>
      </c>
      <c r="F35" s="13">
        <v>65.9</v>
      </c>
      <c r="G35" s="1"/>
    </row>
    <row r="36" customHeight="1" spans="1:7">
      <c r="A36" s="12" t="str">
        <f t="shared" si="1"/>
        <v>201</v>
      </c>
      <c r="B36" s="12" t="s">
        <v>10</v>
      </c>
      <c r="C36" s="12" t="s">
        <v>11</v>
      </c>
      <c r="D36" s="12" t="str">
        <f>"白银帅"</f>
        <v>白银帅</v>
      </c>
      <c r="E36" s="12" t="str">
        <f>"24201010506"</f>
        <v>24201010506</v>
      </c>
      <c r="F36" s="13">
        <v>65</v>
      </c>
      <c r="G36" s="1"/>
    </row>
    <row r="37" customHeight="1" spans="1:7">
      <c r="A37" s="12" t="str">
        <f t="shared" si="1"/>
        <v>201</v>
      </c>
      <c r="B37" s="12" t="s">
        <v>10</v>
      </c>
      <c r="C37" s="12" t="s">
        <v>11</v>
      </c>
      <c r="D37" s="12" t="str">
        <f>"特日格乐"</f>
        <v>特日格乐</v>
      </c>
      <c r="E37" s="12" t="str">
        <f>"24201010415"</f>
        <v>24201010415</v>
      </c>
      <c r="F37" s="13">
        <v>63.7</v>
      </c>
      <c r="G37" s="1"/>
    </row>
    <row r="38" customHeight="1" spans="1:7">
      <c r="A38" s="12" t="str">
        <f t="shared" si="1"/>
        <v>201</v>
      </c>
      <c r="B38" s="12" t="s">
        <v>10</v>
      </c>
      <c r="C38" s="12" t="s">
        <v>11</v>
      </c>
      <c r="D38" s="12" t="str">
        <f>"丛冰"</f>
        <v>丛冰</v>
      </c>
      <c r="E38" s="12" t="str">
        <f>"24201010221"</f>
        <v>24201010221</v>
      </c>
      <c r="F38" s="13">
        <v>63.6</v>
      </c>
      <c r="G38" s="1"/>
    </row>
    <row r="39" customHeight="1" spans="1:7">
      <c r="A39" s="12" t="str">
        <f t="shared" si="1"/>
        <v>201</v>
      </c>
      <c r="B39" s="12" t="s">
        <v>10</v>
      </c>
      <c r="C39" s="12" t="s">
        <v>11</v>
      </c>
      <c r="D39" s="12" t="str">
        <f>"李春灵"</f>
        <v>李春灵</v>
      </c>
      <c r="E39" s="12" t="str">
        <f>"24201010404"</f>
        <v>24201010404</v>
      </c>
      <c r="F39" s="13">
        <v>63.6</v>
      </c>
      <c r="G39" s="1"/>
    </row>
    <row r="40" customHeight="1" spans="1:7">
      <c r="A40" s="12" t="str">
        <f t="shared" si="1"/>
        <v>201</v>
      </c>
      <c r="B40" s="12" t="s">
        <v>10</v>
      </c>
      <c r="C40" s="12" t="s">
        <v>11</v>
      </c>
      <c r="D40" s="12" t="str">
        <f>"杨卫东"</f>
        <v>杨卫东</v>
      </c>
      <c r="E40" s="12" t="str">
        <f>"24201010327"</f>
        <v>24201010327</v>
      </c>
      <c r="F40" s="13">
        <v>63.4</v>
      </c>
      <c r="G40" s="1"/>
    </row>
    <row r="41" customHeight="1" spans="1:7">
      <c r="A41" s="12" t="str">
        <f t="shared" si="1"/>
        <v>201</v>
      </c>
      <c r="B41" s="12" t="s">
        <v>10</v>
      </c>
      <c r="C41" s="12" t="s">
        <v>11</v>
      </c>
      <c r="D41" s="12" t="str">
        <f>"乌都娜"</f>
        <v>乌都娜</v>
      </c>
      <c r="E41" s="12" t="str">
        <f>"24201010323"</f>
        <v>24201010323</v>
      </c>
      <c r="F41" s="13">
        <v>63</v>
      </c>
      <c r="G41" s="1"/>
    </row>
    <row r="42" customHeight="1" spans="1:7">
      <c r="A42" s="12" t="str">
        <f t="shared" si="1"/>
        <v>201</v>
      </c>
      <c r="B42" s="12" t="s">
        <v>10</v>
      </c>
      <c r="C42" s="12" t="s">
        <v>11</v>
      </c>
      <c r="D42" s="12" t="str">
        <f>"秦昇"</f>
        <v>秦昇</v>
      </c>
      <c r="E42" s="12" t="str">
        <f>"24201010206"</f>
        <v>24201010206</v>
      </c>
      <c r="F42" s="13">
        <v>60.4</v>
      </c>
      <c r="G42" s="1"/>
    </row>
    <row r="43" customHeight="1" spans="1:7">
      <c r="A43" s="12" t="str">
        <f t="shared" ref="A43:A74" si="2">"201"</f>
        <v>201</v>
      </c>
      <c r="B43" s="12" t="s">
        <v>10</v>
      </c>
      <c r="C43" s="12" t="s">
        <v>11</v>
      </c>
      <c r="D43" s="12" t="str">
        <f>"杨硕鹏"</f>
        <v>杨硕鹏</v>
      </c>
      <c r="E43" s="12" t="str">
        <f>"24201010304"</f>
        <v>24201010304</v>
      </c>
      <c r="F43" s="13">
        <v>59.5</v>
      </c>
      <c r="G43" s="1"/>
    </row>
    <row r="44" customHeight="1" spans="1:7">
      <c r="A44" s="12" t="str">
        <f t="shared" si="2"/>
        <v>201</v>
      </c>
      <c r="B44" s="12" t="s">
        <v>10</v>
      </c>
      <c r="C44" s="12" t="s">
        <v>11</v>
      </c>
      <c r="D44" s="12" t="str">
        <f>"王珂珅"</f>
        <v>王珂珅</v>
      </c>
      <c r="E44" s="12" t="str">
        <f>"24201010201"</f>
        <v>24201010201</v>
      </c>
      <c r="F44" s="13">
        <v>-1</v>
      </c>
      <c r="G44" s="1"/>
    </row>
    <row r="45" customHeight="1" spans="1:7">
      <c r="A45" s="12" t="str">
        <f t="shared" si="2"/>
        <v>201</v>
      </c>
      <c r="B45" s="12" t="s">
        <v>10</v>
      </c>
      <c r="C45" s="12" t="s">
        <v>11</v>
      </c>
      <c r="D45" s="12" t="str">
        <f>"赵桢"</f>
        <v>赵桢</v>
      </c>
      <c r="E45" s="12" t="str">
        <f>"24201010202"</f>
        <v>24201010202</v>
      </c>
      <c r="F45" s="13">
        <v>-1</v>
      </c>
      <c r="G45" s="1"/>
    </row>
    <row r="46" customHeight="1" spans="1:7">
      <c r="A46" s="12" t="str">
        <f t="shared" si="2"/>
        <v>201</v>
      </c>
      <c r="B46" s="12" t="s">
        <v>10</v>
      </c>
      <c r="C46" s="12" t="s">
        <v>11</v>
      </c>
      <c r="D46" s="12" t="str">
        <f>"青民"</f>
        <v>青民</v>
      </c>
      <c r="E46" s="12" t="str">
        <f>"24201010204"</f>
        <v>24201010204</v>
      </c>
      <c r="F46" s="13">
        <v>-1</v>
      </c>
      <c r="G46" s="1"/>
    </row>
    <row r="47" customHeight="1" spans="1:7">
      <c r="A47" s="12" t="str">
        <f t="shared" si="2"/>
        <v>201</v>
      </c>
      <c r="B47" s="12" t="s">
        <v>10</v>
      </c>
      <c r="C47" s="12" t="s">
        <v>11</v>
      </c>
      <c r="D47" s="12" t="str">
        <f>"樊天龙"</f>
        <v>樊天龙</v>
      </c>
      <c r="E47" s="12" t="str">
        <f>"24201010207"</f>
        <v>24201010207</v>
      </c>
      <c r="F47" s="13">
        <v>-1</v>
      </c>
      <c r="G47" s="1"/>
    </row>
    <row r="48" customHeight="1" spans="1:7">
      <c r="A48" s="12" t="str">
        <f t="shared" si="2"/>
        <v>201</v>
      </c>
      <c r="B48" s="12" t="s">
        <v>10</v>
      </c>
      <c r="C48" s="12" t="s">
        <v>11</v>
      </c>
      <c r="D48" s="12" t="str">
        <f>"张素佳"</f>
        <v>张素佳</v>
      </c>
      <c r="E48" s="12" t="str">
        <f>"24201010208"</f>
        <v>24201010208</v>
      </c>
      <c r="F48" s="13">
        <v>-1</v>
      </c>
      <c r="G48" s="1"/>
    </row>
    <row r="49" customHeight="1" spans="1:7">
      <c r="A49" s="12" t="str">
        <f t="shared" si="2"/>
        <v>201</v>
      </c>
      <c r="B49" s="12" t="s">
        <v>10</v>
      </c>
      <c r="C49" s="12" t="s">
        <v>11</v>
      </c>
      <c r="D49" s="12" t="str">
        <f>"包巴音满都呼"</f>
        <v>包巴音满都呼</v>
      </c>
      <c r="E49" s="12" t="str">
        <f>"24201010211"</f>
        <v>24201010211</v>
      </c>
      <c r="F49" s="13">
        <v>-1</v>
      </c>
      <c r="G49" s="1"/>
    </row>
    <row r="50" customHeight="1" spans="1:7">
      <c r="A50" s="12" t="str">
        <f t="shared" si="2"/>
        <v>201</v>
      </c>
      <c r="B50" s="12" t="s">
        <v>10</v>
      </c>
      <c r="C50" s="12" t="s">
        <v>11</v>
      </c>
      <c r="D50" s="12" t="str">
        <f>"刘崎"</f>
        <v>刘崎</v>
      </c>
      <c r="E50" s="12" t="str">
        <f>"24201010212"</f>
        <v>24201010212</v>
      </c>
      <c r="F50" s="13">
        <v>-1</v>
      </c>
      <c r="G50" s="1"/>
    </row>
    <row r="51" customHeight="1" spans="1:7">
      <c r="A51" s="12" t="str">
        <f t="shared" si="2"/>
        <v>201</v>
      </c>
      <c r="B51" s="12" t="s">
        <v>10</v>
      </c>
      <c r="C51" s="12" t="s">
        <v>11</v>
      </c>
      <c r="D51" s="12" t="str">
        <f>"杜恩勇"</f>
        <v>杜恩勇</v>
      </c>
      <c r="E51" s="12" t="str">
        <f>"24201010214"</f>
        <v>24201010214</v>
      </c>
      <c r="F51" s="13">
        <v>-1</v>
      </c>
      <c r="G51" s="1"/>
    </row>
    <row r="52" customHeight="1" spans="1:7">
      <c r="A52" s="12" t="str">
        <f t="shared" si="2"/>
        <v>201</v>
      </c>
      <c r="B52" s="12" t="s">
        <v>10</v>
      </c>
      <c r="C52" s="12" t="s">
        <v>11</v>
      </c>
      <c r="D52" s="12" t="str">
        <f>"尹浩宇"</f>
        <v>尹浩宇</v>
      </c>
      <c r="E52" s="12" t="str">
        <f>"24201010215"</f>
        <v>24201010215</v>
      </c>
      <c r="F52" s="13">
        <v>-1</v>
      </c>
      <c r="G52" s="1"/>
    </row>
    <row r="53" customHeight="1" spans="1:7">
      <c r="A53" s="12" t="str">
        <f t="shared" si="2"/>
        <v>201</v>
      </c>
      <c r="B53" s="12" t="s">
        <v>10</v>
      </c>
      <c r="C53" s="12" t="s">
        <v>11</v>
      </c>
      <c r="D53" s="12" t="str">
        <f>"胡伟"</f>
        <v>胡伟</v>
      </c>
      <c r="E53" s="12" t="str">
        <f>"24201010216"</f>
        <v>24201010216</v>
      </c>
      <c r="F53" s="13">
        <v>-1</v>
      </c>
      <c r="G53" s="1"/>
    </row>
    <row r="54" customHeight="1" spans="1:7">
      <c r="A54" s="12" t="str">
        <f t="shared" si="2"/>
        <v>201</v>
      </c>
      <c r="B54" s="12" t="s">
        <v>10</v>
      </c>
      <c r="C54" s="12" t="s">
        <v>11</v>
      </c>
      <c r="D54" s="12" t="str">
        <f>"左俊清"</f>
        <v>左俊清</v>
      </c>
      <c r="E54" s="12" t="str">
        <f>"24201010218"</f>
        <v>24201010218</v>
      </c>
      <c r="F54" s="13">
        <v>-1</v>
      </c>
      <c r="G54" s="1"/>
    </row>
    <row r="55" customHeight="1" spans="1:7">
      <c r="A55" s="12" t="str">
        <f t="shared" si="2"/>
        <v>201</v>
      </c>
      <c r="B55" s="12" t="s">
        <v>10</v>
      </c>
      <c r="C55" s="12" t="s">
        <v>11</v>
      </c>
      <c r="D55" s="12" t="str">
        <f>"白乌日雅汉"</f>
        <v>白乌日雅汉</v>
      </c>
      <c r="E55" s="12" t="str">
        <f>"24201010219"</f>
        <v>24201010219</v>
      </c>
      <c r="F55" s="13">
        <v>-1</v>
      </c>
      <c r="G55" s="1"/>
    </row>
    <row r="56" customHeight="1" spans="1:7">
      <c r="A56" s="12" t="str">
        <f t="shared" si="2"/>
        <v>201</v>
      </c>
      <c r="B56" s="12" t="s">
        <v>10</v>
      </c>
      <c r="C56" s="12" t="s">
        <v>11</v>
      </c>
      <c r="D56" s="12" t="str">
        <f>"乔栋梁"</f>
        <v>乔栋梁</v>
      </c>
      <c r="E56" s="12" t="str">
        <f>"24201010220"</f>
        <v>24201010220</v>
      </c>
      <c r="F56" s="13">
        <v>-1</v>
      </c>
      <c r="G56" s="1"/>
    </row>
    <row r="57" customHeight="1" spans="1:7">
      <c r="A57" s="12" t="str">
        <f t="shared" si="2"/>
        <v>201</v>
      </c>
      <c r="B57" s="12" t="s">
        <v>10</v>
      </c>
      <c r="C57" s="12" t="s">
        <v>11</v>
      </c>
      <c r="D57" s="12" t="str">
        <f>"白晟育"</f>
        <v>白晟育</v>
      </c>
      <c r="E57" s="12" t="str">
        <f>"24201010222"</f>
        <v>24201010222</v>
      </c>
      <c r="F57" s="13">
        <v>-1</v>
      </c>
      <c r="G57" s="1"/>
    </row>
    <row r="58" customHeight="1" spans="1:7">
      <c r="A58" s="12" t="str">
        <f t="shared" si="2"/>
        <v>201</v>
      </c>
      <c r="B58" s="12" t="s">
        <v>10</v>
      </c>
      <c r="C58" s="12" t="s">
        <v>11</v>
      </c>
      <c r="D58" s="12" t="str">
        <f>"李佳欣"</f>
        <v>李佳欣</v>
      </c>
      <c r="E58" s="12" t="str">
        <f>"24201010223"</f>
        <v>24201010223</v>
      </c>
      <c r="F58" s="13">
        <v>-1</v>
      </c>
      <c r="G58" s="1"/>
    </row>
    <row r="59" customHeight="1" spans="1:7">
      <c r="A59" s="12" t="str">
        <f t="shared" si="2"/>
        <v>201</v>
      </c>
      <c r="B59" s="12" t="s">
        <v>10</v>
      </c>
      <c r="C59" s="12" t="s">
        <v>11</v>
      </c>
      <c r="D59" s="12" t="str">
        <f>"朝鲁门"</f>
        <v>朝鲁门</v>
      </c>
      <c r="E59" s="12" t="str">
        <f>"24201010224"</f>
        <v>24201010224</v>
      </c>
      <c r="F59" s="13">
        <v>-1</v>
      </c>
      <c r="G59" s="1"/>
    </row>
    <row r="60" customHeight="1" spans="1:7">
      <c r="A60" s="12" t="str">
        <f t="shared" si="2"/>
        <v>201</v>
      </c>
      <c r="B60" s="12" t="s">
        <v>10</v>
      </c>
      <c r="C60" s="12" t="s">
        <v>11</v>
      </c>
      <c r="D60" s="12" t="str">
        <f>"杨亚茹"</f>
        <v>杨亚茹</v>
      </c>
      <c r="E60" s="12" t="str">
        <f>"24201010225"</f>
        <v>24201010225</v>
      </c>
      <c r="F60" s="13">
        <v>-1</v>
      </c>
      <c r="G60" s="1"/>
    </row>
    <row r="61" customHeight="1" spans="1:7">
      <c r="A61" s="12" t="str">
        <f t="shared" si="2"/>
        <v>201</v>
      </c>
      <c r="B61" s="12" t="s">
        <v>10</v>
      </c>
      <c r="C61" s="12" t="s">
        <v>11</v>
      </c>
      <c r="D61" s="12" t="str">
        <f>"阿布日古"</f>
        <v>阿布日古</v>
      </c>
      <c r="E61" s="12" t="str">
        <f>"24201010226"</f>
        <v>24201010226</v>
      </c>
      <c r="F61" s="13">
        <v>-1</v>
      </c>
      <c r="G61" s="1"/>
    </row>
    <row r="62" customHeight="1" spans="1:7">
      <c r="A62" s="12" t="str">
        <f t="shared" si="2"/>
        <v>201</v>
      </c>
      <c r="B62" s="12" t="s">
        <v>10</v>
      </c>
      <c r="C62" s="12" t="s">
        <v>11</v>
      </c>
      <c r="D62" s="12" t="str">
        <f>"鲍溥文"</f>
        <v>鲍溥文</v>
      </c>
      <c r="E62" s="12" t="str">
        <f>"24201010229"</f>
        <v>24201010229</v>
      </c>
      <c r="F62" s="13">
        <v>-1</v>
      </c>
      <c r="G62" s="1"/>
    </row>
    <row r="63" customHeight="1" spans="1:7">
      <c r="A63" s="12" t="str">
        <f t="shared" si="2"/>
        <v>201</v>
      </c>
      <c r="B63" s="12" t="s">
        <v>10</v>
      </c>
      <c r="C63" s="12" t="s">
        <v>11</v>
      </c>
      <c r="D63" s="12" t="str">
        <f>"郭羽婷"</f>
        <v>郭羽婷</v>
      </c>
      <c r="E63" s="12" t="str">
        <f>"24201010230"</f>
        <v>24201010230</v>
      </c>
      <c r="F63" s="13">
        <v>-1</v>
      </c>
      <c r="G63" s="1"/>
    </row>
    <row r="64" customHeight="1" spans="1:7">
      <c r="A64" s="12" t="str">
        <f t="shared" si="2"/>
        <v>201</v>
      </c>
      <c r="B64" s="12" t="s">
        <v>10</v>
      </c>
      <c r="C64" s="12" t="s">
        <v>11</v>
      </c>
      <c r="D64" s="12" t="str">
        <f>"苏杰"</f>
        <v>苏杰</v>
      </c>
      <c r="E64" s="12" t="str">
        <f>"24201010301"</f>
        <v>24201010301</v>
      </c>
      <c r="F64" s="13">
        <v>-1</v>
      </c>
      <c r="G64" s="1"/>
    </row>
    <row r="65" customHeight="1" spans="1:7">
      <c r="A65" s="12" t="str">
        <f t="shared" si="2"/>
        <v>201</v>
      </c>
      <c r="B65" s="12" t="s">
        <v>10</v>
      </c>
      <c r="C65" s="12" t="s">
        <v>11</v>
      </c>
      <c r="D65" s="12" t="str">
        <f>"艳梅"</f>
        <v>艳梅</v>
      </c>
      <c r="E65" s="12" t="str">
        <f>"24201010303"</f>
        <v>24201010303</v>
      </c>
      <c r="F65" s="13">
        <v>-1</v>
      </c>
      <c r="G65" s="1"/>
    </row>
    <row r="66" customHeight="1" spans="1:7">
      <c r="A66" s="12" t="str">
        <f t="shared" si="2"/>
        <v>201</v>
      </c>
      <c r="B66" s="12" t="s">
        <v>10</v>
      </c>
      <c r="C66" s="12" t="s">
        <v>11</v>
      </c>
      <c r="D66" s="12" t="str">
        <f>"乌日勒格"</f>
        <v>乌日勒格</v>
      </c>
      <c r="E66" s="12" t="str">
        <f>"24201010306"</f>
        <v>24201010306</v>
      </c>
      <c r="F66" s="13">
        <v>-1</v>
      </c>
      <c r="G66" s="1"/>
    </row>
    <row r="67" customHeight="1" spans="1:7">
      <c r="A67" s="12" t="str">
        <f t="shared" si="2"/>
        <v>201</v>
      </c>
      <c r="B67" s="12" t="s">
        <v>10</v>
      </c>
      <c r="C67" s="12" t="s">
        <v>11</v>
      </c>
      <c r="D67" s="12" t="str">
        <f>"南丁"</f>
        <v>南丁</v>
      </c>
      <c r="E67" s="12" t="str">
        <f>"24201010307"</f>
        <v>24201010307</v>
      </c>
      <c r="F67" s="13">
        <v>-1</v>
      </c>
      <c r="G67" s="1"/>
    </row>
    <row r="68" customHeight="1" spans="1:7">
      <c r="A68" s="12" t="str">
        <f t="shared" si="2"/>
        <v>201</v>
      </c>
      <c r="B68" s="12" t="s">
        <v>10</v>
      </c>
      <c r="C68" s="12" t="s">
        <v>11</v>
      </c>
      <c r="D68" s="12" t="str">
        <f>"吕超宇"</f>
        <v>吕超宇</v>
      </c>
      <c r="E68" s="12" t="str">
        <f>"24201010308"</f>
        <v>24201010308</v>
      </c>
      <c r="F68" s="13">
        <v>-1</v>
      </c>
      <c r="G68" s="1"/>
    </row>
    <row r="69" customHeight="1" spans="1:7">
      <c r="A69" s="12" t="str">
        <f t="shared" si="2"/>
        <v>201</v>
      </c>
      <c r="B69" s="12" t="s">
        <v>10</v>
      </c>
      <c r="C69" s="12" t="s">
        <v>11</v>
      </c>
      <c r="D69" s="12" t="str">
        <f>"高亮"</f>
        <v>高亮</v>
      </c>
      <c r="E69" s="12" t="str">
        <f>"24201010311"</f>
        <v>24201010311</v>
      </c>
      <c r="F69" s="13">
        <v>-1</v>
      </c>
      <c r="G69" s="1"/>
    </row>
    <row r="70" customHeight="1" spans="1:7">
      <c r="A70" s="12" t="str">
        <f t="shared" si="2"/>
        <v>201</v>
      </c>
      <c r="B70" s="12" t="s">
        <v>10</v>
      </c>
      <c r="C70" s="12" t="s">
        <v>11</v>
      </c>
      <c r="D70" s="12" t="str">
        <f>"阿薷"</f>
        <v>阿薷</v>
      </c>
      <c r="E70" s="12" t="str">
        <f>"24201010312"</f>
        <v>24201010312</v>
      </c>
      <c r="F70" s="13">
        <v>-1</v>
      </c>
      <c r="G70" s="1"/>
    </row>
    <row r="71" customHeight="1" spans="1:7">
      <c r="A71" s="12" t="str">
        <f t="shared" si="2"/>
        <v>201</v>
      </c>
      <c r="B71" s="12" t="s">
        <v>10</v>
      </c>
      <c r="C71" s="12" t="s">
        <v>11</v>
      </c>
      <c r="D71" s="12" t="str">
        <f>"陈鹏宇"</f>
        <v>陈鹏宇</v>
      </c>
      <c r="E71" s="12" t="str">
        <f>"24201010313"</f>
        <v>24201010313</v>
      </c>
      <c r="F71" s="13">
        <v>-1</v>
      </c>
      <c r="G71" s="1"/>
    </row>
    <row r="72" customHeight="1" spans="1:7">
      <c r="A72" s="12" t="str">
        <f t="shared" si="2"/>
        <v>201</v>
      </c>
      <c r="B72" s="12" t="s">
        <v>10</v>
      </c>
      <c r="C72" s="12" t="s">
        <v>11</v>
      </c>
      <c r="D72" s="12" t="str">
        <f>"张志强"</f>
        <v>张志强</v>
      </c>
      <c r="E72" s="12" t="str">
        <f>"24201010315"</f>
        <v>24201010315</v>
      </c>
      <c r="F72" s="13">
        <v>-1</v>
      </c>
      <c r="G72" s="1"/>
    </row>
    <row r="73" customHeight="1" spans="1:7">
      <c r="A73" s="12" t="str">
        <f t="shared" si="2"/>
        <v>201</v>
      </c>
      <c r="B73" s="12" t="s">
        <v>10</v>
      </c>
      <c r="C73" s="12" t="s">
        <v>11</v>
      </c>
      <c r="D73" s="12" t="str">
        <f>"赵丽晶"</f>
        <v>赵丽晶</v>
      </c>
      <c r="E73" s="12" t="str">
        <f>"24201010316"</f>
        <v>24201010316</v>
      </c>
      <c r="F73" s="13">
        <v>-1</v>
      </c>
      <c r="G73" s="1"/>
    </row>
    <row r="74" customHeight="1" spans="1:7">
      <c r="A74" s="12" t="str">
        <f t="shared" si="2"/>
        <v>201</v>
      </c>
      <c r="B74" s="12" t="s">
        <v>10</v>
      </c>
      <c r="C74" s="12" t="s">
        <v>11</v>
      </c>
      <c r="D74" s="12" t="str">
        <f>"阿勒木斯"</f>
        <v>阿勒木斯</v>
      </c>
      <c r="E74" s="12" t="str">
        <f>"24201010318"</f>
        <v>24201010318</v>
      </c>
      <c r="F74" s="13">
        <v>-1</v>
      </c>
      <c r="G74" s="1"/>
    </row>
    <row r="75" customHeight="1" spans="1:7">
      <c r="A75" s="12" t="str">
        <f t="shared" ref="A75:A106" si="3">"201"</f>
        <v>201</v>
      </c>
      <c r="B75" s="12" t="s">
        <v>10</v>
      </c>
      <c r="C75" s="12" t="s">
        <v>11</v>
      </c>
      <c r="D75" s="12" t="str">
        <f>"郝印"</f>
        <v>郝印</v>
      </c>
      <c r="E75" s="12" t="str">
        <f>"24201010319"</f>
        <v>24201010319</v>
      </c>
      <c r="F75" s="13">
        <v>-1</v>
      </c>
      <c r="G75" s="1"/>
    </row>
    <row r="76" customHeight="1" spans="1:7">
      <c r="A76" s="12" t="str">
        <f t="shared" si="3"/>
        <v>201</v>
      </c>
      <c r="B76" s="12" t="s">
        <v>10</v>
      </c>
      <c r="C76" s="12" t="s">
        <v>11</v>
      </c>
      <c r="D76" s="12" t="str">
        <f>"陶茹格"</f>
        <v>陶茹格</v>
      </c>
      <c r="E76" s="12" t="str">
        <f>"24201010321"</f>
        <v>24201010321</v>
      </c>
      <c r="F76" s="13">
        <v>-1</v>
      </c>
      <c r="G76" s="1"/>
    </row>
    <row r="77" customHeight="1" spans="1:7">
      <c r="A77" s="12" t="str">
        <f t="shared" si="3"/>
        <v>201</v>
      </c>
      <c r="B77" s="12" t="s">
        <v>10</v>
      </c>
      <c r="C77" s="12" t="s">
        <v>11</v>
      </c>
      <c r="D77" s="12" t="str">
        <f>"高鹏程"</f>
        <v>高鹏程</v>
      </c>
      <c r="E77" s="12" t="str">
        <f>"24201010322"</f>
        <v>24201010322</v>
      </c>
      <c r="F77" s="13">
        <v>-1</v>
      </c>
      <c r="G77" s="1"/>
    </row>
    <row r="78" customHeight="1" spans="1:7">
      <c r="A78" s="12" t="str">
        <f t="shared" si="3"/>
        <v>201</v>
      </c>
      <c r="B78" s="12" t="s">
        <v>10</v>
      </c>
      <c r="C78" s="12" t="s">
        <v>11</v>
      </c>
      <c r="D78" s="12" t="str">
        <f>"任刚"</f>
        <v>任刚</v>
      </c>
      <c r="E78" s="12" t="str">
        <f>"24201010324"</f>
        <v>24201010324</v>
      </c>
      <c r="F78" s="13">
        <v>-1</v>
      </c>
      <c r="G78" s="1"/>
    </row>
    <row r="79" customHeight="1" spans="1:7">
      <c r="A79" s="12" t="str">
        <f t="shared" si="3"/>
        <v>201</v>
      </c>
      <c r="B79" s="12" t="s">
        <v>10</v>
      </c>
      <c r="C79" s="12" t="s">
        <v>11</v>
      </c>
      <c r="D79" s="12" t="str">
        <f>"黄鹏"</f>
        <v>黄鹏</v>
      </c>
      <c r="E79" s="12" t="str">
        <f>"24201010325"</f>
        <v>24201010325</v>
      </c>
      <c r="F79" s="13">
        <v>-1</v>
      </c>
      <c r="G79" s="1"/>
    </row>
    <row r="80" customHeight="1" spans="1:7">
      <c r="A80" s="12" t="str">
        <f t="shared" si="3"/>
        <v>201</v>
      </c>
      <c r="B80" s="12" t="s">
        <v>10</v>
      </c>
      <c r="C80" s="12" t="s">
        <v>11</v>
      </c>
      <c r="D80" s="12" t="str">
        <f>"任瑞"</f>
        <v>任瑞</v>
      </c>
      <c r="E80" s="12" t="str">
        <f>"24201010326"</f>
        <v>24201010326</v>
      </c>
      <c r="F80" s="13">
        <v>-1</v>
      </c>
      <c r="G80" s="1"/>
    </row>
    <row r="81" customHeight="1" spans="1:7">
      <c r="A81" s="12" t="str">
        <f t="shared" si="3"/>
        <v>201</v>
      </c>
      <c r="B81" s="12" t="s">
        <v>10</v>
      </c>
      <c r="C81" s="12" t="s">
        <v>11</v>
      </c>
      <c r="D81" s="12" t="str">
        <f>"王怀广"</f>
        <v>王怀广</v>
      </c>
      <c r="E81" s="12" t="str">
        <f>"24201010328"</f>
        <v>24201010328</v>
      </c>
      <c r="F81" s="13">
        <v>-1</v>
      </c>
      <c r="G81" s="1"/>
    </row>
    <row r="82" customHeight="1" spans="1:7">
      <c r="A82" s="12" t="str">
        <f t="shared" si="3"/>
        <v>201</v>
      </c>
      <c r="B82" s="12" t="s">
        <v>10</v>
      </c>
      <c r="C82" s="12" t="s">
        <v>11</v>
      </c>
      <c r="D82" s="12" t="str">
        <f>"赵敏"</f>
        <v>赵敏</v>
      </c>
      <c r="E82" s="12" t="str">
        <f>"24201010329"</f>
        <v>24201010329</v>
      </c>
      <c r="F82" s="13">
        <v>-1</v>
      </c>
      <c r="G82" s="1"/>
    </row>
    <row r="83" customHeight="1" spans="1:7">
      <c r="A83" s="12" t="str">
        <f t="shared" si="3"/>
        <v>201</v>
      </c>
      <c r="B83" s="12" t="s">
        <v>10</v>
      </c>
      <c r="C83" s="12" t="s">
        <v>11</v>
      </c>
      <c r="D83" s="12" t="str">
        <f>"王惠"</f>
        <v>王惠</v>
      </c>
      <c r="E83" s="12" t="str">
        <f>"24201010330"</f>
        <v>24201010330</v>
      </c>
      <c r="F83" s="13">
        <v>-1</v>
      </c>
      <c r="G83" s="1"/>
    </row>
    <row r="84" customHeight="1" spans="1:7">
      <c r="A84" s="12" t="str">
        <f t="shared" si="3"/>
        <v>201</v>
      </c>
      <c r="B84" s="12" t="s">
        <v>10</v>
      </c>
      <c r="C84" s="12" t="s">
        <v>11</v>
      </c>
      <c r="D84" s="12" t="str">
        <f>"刘怀林"</f>
        <v>刘怀林</v>
      </c>
      <c r="E84" s="12" t="str">
        <f>"24201010401"</f>
        <v>24201010401</v>
      </c>
      <c r="F84" s="13">
        <v>-1</v>
      </c>
      <c r="G84" s="1"/>
    </row>
    <row r="85" customHeight="1" spans="1:7">
      <c r="A85" s="12" t="str">
        <f t="shared" si="3"/>
        <v>201</v>
      </c>
      <c r="B85" s="12" t="s">
        <v>10</v>
      </c>
      <c r="C85" s="12" t="s">
        <v>11</v>
      </c>
      <c r="D85" s="12" t="str">
        <f>"王娟"</f>
        <v>王娟</v>
      </c>
      <c r="E85" s="12" t="str">
        <f>"24201010405"</f>
        <v>24201010405</v>
      </c>
      <c r="F85" s="13">
        <v>-1</v>
      </c>
      <c r="G85" s="1"/>
    </row>
    <row r="86" customHeight="1" spans="1:7">
      <c r="A86" s="12" t="str">
        <f t="shared" si="3"/>
        <v>201</v>
      </c>
      <c r="B86" s="12" t="s">
        <v>10</v>
      </c>
      <c r="C86" s="12" t="s">
        <v>11</v>
      </c>
      <c r="D86" s="12" t="str">
        <f>"缪颖瑞"</f>
        <v>缪颖瑞</v>
      </c>
      <c r="E86" s="12" t="str">
        <f>"24201010406"</f>
        <v>24201010406</v>
      </c>
      <c r="F86" s="13">
        <v>-1</v>
      </c>
      <c r="G86" s="1"/>
    </row>
    <row r="87" customHeight="1" spans="1:7">
      <c r="A87" s="12" t="str">
        <f t="shared" si="3"/>
        <v>201</v>
      </c>
      <c r="B87" s="12" t="s">
        <v>10</v>
      </c>
      <c r="C87" s="12" t="s">
        <v>11</v>
      </c>
      <c r="D87" s="12" t="str">
        <f>"王凯琦"</f>
        <v>王凯琦</v>
      </c>
      <c r="E87" s="12" t="str">
        <f>"24201010407"</f>
        <v>24201010407</v>
      </c>
      <c r="F87" s="13">
        <v>-1</v>
      </c>
      <c r="G87" s="1"/>
    </row>
    <row r="88" customHeight="1" spans="1:7">
      <c r="A88" s="12" t="str">
        <f t="shared" si="3"/>
        <v>201</v>
      </c>
      <c r="B88" s="12" t="s">
        <v>10</v>
      </c>
      <c r="C88" s="12" t="s">
        <v>11</v>
      </c>
      <c r="D88" s="12" t="str">
        <f>"王进"</f>
        <v>王进</v>
      </c>
      <c r="E88" s="12" t="str">
        <f>"24201010408"</f>
        <v>24201010408</v>
      </c>
      <c r="F88" s="13">
        <v>-1</v>
      </c>
      <c r="G88" s="1"/>
    </row>
    <row r="89" customHeight="1" spans="1:7">
      <c r="A89" s="12" t="str">
        <f t="shared" si="3"/>
        <v>201</v>
      </c>
      <c r="B89" s="12" t="s">
        <v>10</v>
      </c>
      <c r="C89" s="12" t="s">
        <v>11</v>
      </c>
      <c r="D89" s="12" t="str">
        <f>"邱万里"</f>
        <v>邱万里</v>
      </c>
      <c r="E89" s="12" t="str">
        <f>"24201010409"</f>
        <v>24201010409</v>
      </c>
      <c r="F89" s="13">
        <v>-1</v>
      </c>
      <c r="G89" s="1"/>
    </row>
    <row r="90" customHeight="1" spans="1:7">
      <c r="A90" s="12" t="str">
        <f t="shared" si="3"/>
        <v>201</v>
      </c>
      <c r="B90" s="12" t="s">
        <v>10</v>
      </c>
      <c r="C90" s="12" t="s">
        <v>11</v>
      </c>
      <c r="D90" s="12" t="str">
        <f>"杨晓宇"</f>
        <v>杨晓宇</v>
      </c>
      <c r="E90" s="12" t="str">
        <f>"24201010410"</f>
        <v>24201010410</v>
      </c>
      <c r="F90" s="13">
        <v>-1</v>
      </c>
      <c r="G90" s="1"/>
    </row>
    <row r="91" customHeight="1" spans="1:7">
      <c r="A91" s="12" t="str">
        <f t="shared" si="3"/>
        <v>201</v>
      </c>
      <c r="B91" s="12" t="s">
        <v>10</v>
      </c>
      <c r="C91" s="12" t="s">
        <v>11</v>
      </c>
      <c r="D91" s="12" t="str">
        <f>"蒙嘉玮"</f>
        <v>蒙嘉玮</v>
      </c>
      <c r="E91" s="12" t="str">
        <f>"24201010411"</f>
        <v>24201010411</v>
      </c>
      <c r="F91" s="13">
        <v>-1</v>
      </c>
      <c r="G91" s="1"/>
    </row>
    <row r="92" customHeight="1" spans="1:7">
      <c r="A92" s="12" t="str">
        <f t="shared" si="3"/>
        <v>201</v>
      </c>
      <c r="B92" s="12" t="s">
        <v>10</v>
      </c>
      <c r="C92" s="12" t="s">
        <v>11</v>
      </c>
      <c r="D92" s="12" t="str">
        <f>"王峥羽"</f>
        <v>王峥羽</v>
      </c>
      <c r="E92" s="12" t="str">
        <f>"24201010412"</f>
        <v>24201010412</v>
      </c>
      <c r="F92" s="13">
        <v>-1</v>
      </c>
      <c r="G92" s="1"/>
    </row>
    <row r="93" customHeight="1" spans="1:7">
      <c r="A93" s="12" t="str">
        <f t="shared" si="3"/>
        <v>201</v>
      </c>
      <c r="B93" s="12" t="s">
        <v>10</v>
      </c>
      <c r="C93" s="12" t="s">
        <v>11</v>
      </c>
      <c r="D93" s="12" t="str">
        <f>"崔玉建"</f>
        <v>崔玉建</v>
      </c>
      <c r="E93" s="12" t="str">
        <f>"24201010413"</f>
        <v>24201010413</v>
      </c>
      <c r="F93" s="13">
        <v>-1</v>
      </c>
      <c r="G93" s="1"/>
    </row>
    <row r="94" customHeight="1" spans="1:7">
      <c r="A94" s="12" t="str">
        <f t="shared" si="3"/>
        <v>201</v>
      </c>
      <c r="B94" s="12" t="s">
        <v>10</v>
      </c>
      <c r="C94" s="12" t="s">
        <v>11</v>
      </c>
      <c r="D94" s="12" t="str">
        <f>"袁向博"</f>
        <v>袁向博</v>
      </c>
      <c r="E94" s="12" t="str">
        <f>"24201010416"</f>
        <v>24201010416</v>
      </c>
      <c r="F94" s="13">
        <v>-1</v>
      </c>
      <c r="G94" s="1"/>
    </row>
    <row r="95" customHeight="1" spans="1:7">
      <c r="A95" s="12" t="str">
        <f t="shared" si="3"/>
        <v>201</v>
      </c>
      <c r="B95" s="12" t="s">
        <v>10</v>
      </c>
      <c r="C95" s="12" t="s">
        <v>11</v>
      </c>
      <c r="D95" s="12" t="str">
        <f>"李昊霖"</f>
        <v>李昊霖</v>
      </c>
      <c r="E95" s="12" t="str">
        <f>"24201010418"</f>
        <v>24201010418</v>
      </c>
      <c r="F95" s="13">
        <v>-1</v>
      </c>
      <c r="G95" s="1"/>
    </row>
    <row r="96" customHeight="1" spans="1:7">
      <c r="A96" s="12" t="str">
        <f t="shared" si="3"/>
        <v>201</v>
      </c>
      <c r="B96" s="12" t="s">
        <v>10</v>
      </c>
      <c r="C96" s="12" t="s">
        <v>11</v>
      </c>
      <c r="D96" s="12" t="str">
        <f>"段佳伟"</f>
        <v>段佳伟</v>
      </c>
      <c r="E96" s="12" t="str">
        <f>"24201010419"</f>
        <v>24201010419</v>
      </c>
      <c r="F96" s="13">
        <v>-1</v>
      </c>
      <c r="G96" s="1"/>
    </row>
    <row r="97" customHeight="1" spans="1:7">
      <c r="A97" s="12" t="str">
        <f t="shared" si="3"/>
        <v>201</v>
      </c>
      <c r="B97" s="12" t="s">
        <v>10</v>
      </c>
      <c r="C97" s="12" t="s">
        <v>11</v>
      </c>
      <c r="D97" s="12" t="str">
        <f>"李小冉"</f>
        <v>李小冉</v>
      </c>
      <c r="E97" s="12" t="str">
        <f>"24201010420"</f>
        <v>24201010420</v>
      </c>
      <c r="F97" s="13">
        <v>-1</v>
      </c>
      <c r="G97" s="1"/>
    </row>
    <row r="98" customHeight="1" spans="1:7">
      <c r="A98" s="12" t="str">
        <f t="shared" si="3"/>
        <v>201</v>
      </c>
      <c r="B98" s="12" t="s">
        <v>10</v>
      </c>
      <c r="C98" s="12" t="s">
        <v>11</v>
      </c>
      <c r="D98" s="12" t="str">
        <f>"翟琛琛"</f>
        <v>翟琛琛</v>
      </c>
      <c r="E98" s="12" t="str">
        <f>"24201010421"</f>
        <v>24201010421</v>
      </c>
      <c r="F98" s="13">
        <v>-1</v>
      </c>
      <c r="G98" s="1"/>
    </row>
    <row r="99" customHeight="1" spans="1:7">
      <c r="A99" s="12" t="str">
        <f t="shared" si="3"/>
        <v>201</v>
      </c>
      <c r="B99" s="12" t="s">
        <v>10</v>
      </c>
      <c r="C99" s="12" t="s">
        <v>11</v>
      </c>
      <c r="D99" s="12" t="str">
        <f>"李伟"</f>
        <v>李伟</v>
      </c>
      <c r="E99" s="12" t="str">
        <f>"24201010422"</f>
        <v>24201010422</v>
      </c>
      <c r="F99" s="13">
        <v>-1</v>
      </c>
      <c r="G99" s="1"/>
    </row>
    <row r="100" customHeight="1" spans="1:7">
      <c r="A100" s="12" t="str">
        <f t="shared" si="3"/>
        <v>201</v>
      </c>
      <c r="B100" s="12" t="s">
        <v>10</v>
      </c>
      <c r="C100" s="12" t="s">
        <v>11</v>
      </c>
      <c r="D100" s="12" t="str">
        <f>"刘学敏"</f>
        <v>刘学敏</v>
      </c>
      <c r="E100" s="12" t="str">
        <f>"24201010423"</f>
        <v>24201010423</v>
      </c>
      <c r="F100" s="13">
        <v>-1</v>
      </c>
      <c r="G100" s="1"/>
    </row>
    <row r="101" customHeight="1" spans="1:7">
      <c r="A101" s="12" t="str">
        <f t="shared" si="3"/>
        <v>201</v>
      </c>
      <c r="B101" s="12" t="s">
        <v>10</v>
      </c>
      <c r="C101" s="12" t="s">
        <v>11</v>
      </c>
      <c r="D101" s="12" t="str">
        <f>"邓佳璇"</f>
        <v>邓佳璇</v>
      </c>
      <c r="E101" s="12" t="str">
        <f>"24201010424"</f>
        <v>24201010424</v>
      </c>
      <c r="F101" s="13">
        <v>-1</v>
      </c>
      <c r="G101" s="1"/>
    </row>
    <row r="102" customHeight="1" spans="1:7">
      <c r="A102" s="12" t="str">
        <f t="shared" si="3"/>
        <v>201</v>
      </c>
      <c r="B102" s="12" t="s">
        <v>10</v>
      </c>
      <c r="C102" s="12" t="s">
        <v>11</v>
      </c>
      <c r="D102" s="12" t="str">
        <f>"张彩胜"</f>
        <v>张彩胜</v>
      </c>
      <c r="E102" s="12" t="str">
        <f>"24201010426"</f>
        <v>24201010426</v>
      </c>
      <c r="F102" s="13">
        <v>-1</v>
      </c>
      <c r="G102" s="1"/>
    </row>
    <row r="103" customHeight="1" spans="1:7">
      <c r="A103" s="12" t="str">
        <f t="shared" si="3"/>
        <v>201</v>
      </c>
      <c r="B103" s="12" t="s">
        <v>10</v>
      </c>
      <c r="C103" s="12" t="s">
        <v>11</v>
      </c>
      <c r="D103" s="12" t="str">
        <f>"王子宾"</f>
        <v>王子宾</v>
      </c>
      <c r="E103" s="12" t="str">
        <f>"24201010427"</f>
        <v>24201010427</v>
      </c>
      <c r="F103" s="13">
        <v>-1</v>
      </c>
      <c r="G103" s="1"/>
    </row>
    <row r="104" customHeight="1" spans="1:7">
      <c r="A104" s="12" t="str">
        <f t="shared" si="3"/>
        <v>201</v>
      </c>
      <c r="B104" s="12" t="s">
        <v>10</v>
      </c>
      <c r="C104" s="12" t="s">
        <v>11</v>
      </c>
      <c r="D104" s="12" t="str">
        <f>"杨宝泰"</f>
        <v>杨宝泰</v>
      </c>
      <c r="E104" s="12" t="str">
        <f>"24201010428"</f>
        <v>24201010428</v>
      </c>
      <c r="F104" s="13">
        <v>-1</v>
      </c>
      <c r="G104" s="1"/>
    </row>
    <row r="105" customHeight="1" spans="1:7">
      <c r="A105" s="12" t="str">
        <f t="shared" si="3"/>
        <v>201</v>
      </c>
      <c r="B105" s="12" t="s">
        <v>10</v>
      </c>
      <c r="C105" s="12" t="s">
        <v>11</v>
      </c>
      <c r="D105" s="12" t="str">
        <f>"王文茂"</f>
        <v>王文茂</v>
      </c>
      <c r="E105" s="12" t="str">
        <f>"24201010430"</f>
        <v>24201010430</v>
      </c>
      <c r="F105" s="13">
        <v>-1</v>
      </c>
      <c r="G105" s="1"/>
    </row>
    <row r="106" customHeight="1" spans="1:7">
      <c r="A106" s="12" t="str">
        <f t="shared" si="3"/>
        <v>201</v>
      </c>
      <c r="B106" s="12" t="s">
        <v>10</v>
      </c>
      <c r="C106" s="12" t="s">
        <v>11</v>
      </c>
      <c r="D106" s="12" t="str">
        <f>"肖扬"</f>
        <v>肖扬</v>
      </c>
      <c r="E106" s="12" t="str">
        <f>"24201010501"</f>
        <v>24201010501</v>
      </c>
      <c r="F106" s="13">
        <v>-1</v>
      </c>
      <c r="G106" s="1"/>
    </row>
    <row r="107" customHeight="1" spans="1:7">
      <c r="A107" s="12" t="str">
        <f t="shared" ref="A107:A121" si="4">"201"</f>
        <v>201</v>
      </c>
      <c r="B107" s="12" t="s">
        <v>10</v>
      </c>
      <c r="C107" s="12" t="s">
        <v>11</v>
      </c>
      <c r="D107" s="12" t="str">
        <f>"吴鸿彬"</f>
        <v>吴鸿彬</v>
      </c>
      <c r="E107" s="12" t="str">
        <f>"24201010502"</f>
        <v>24201010502</v>
      </c>
      <c r="F107" s="13">
        <v>-1</v>
      </c>
      <c r="G107" s="1"/>
    </row>
    <row r="108" customHeight="1" spans="1:7">
      <c r="A108" s="12" t="str">
        <f t="shared" si="4"/>
        <v>201</v>
      </c>
      <c r="B108" s="12" t="s">
        <v>10</v>
      </c>
      <c r="C108" s="12" t="s">
        <v>11</v>
      </c>
      <c r="D108" s="12" t="str">
        <f>"朱金鸿"</f>
        <v>朱金鸿</v>
      </c>
      <c r="E108" s="12" t="str">
        <f>"24201010503"</f>
        <v>24201010503</v>
      </c>
      <c r="F108" s="13">
        <v>-1</v>
      </c>
      <c r="G108" s="1"/>
    </row>
    <row r="109" customHeight="1" spans="1:7">
      <c r="A109" s="12" t="str">
        <f t="shared" si="4"/>
        <v>201</v>
      </c>
      <c r="B109" s="12" t="s">
        <v>10</v>
      </c>
      <c r="C109" s="12" t="s">
        <v>11</v>
      </c>
      <c r="D109" s="12" t="str">
        <f>"王弘"</f>
        <v>王弘</v>
      </c>
      <c r="E109" s="12" t="str">
        <f>"24201010504"</f>
        <v>24201010504</v>
      </c>
      <c r="F109" s="13">
        <v>-1</v>
      </c>
      <c r="G109" s="1"/>
    </row>
    <row r="110" customHeight="1" spans="1:7">
      <c r="A110" s="12" t="str">
        <f t="shared" si="4"/>
        <v>201</v>
      </c>
      <c r="B110" s="12" t="s">
        <v>10</v>
      </c>
      <c r="C110" s="12" t="s">
        <v>11</v>
      </c>
      <c r="D110" s="12" t="str">
        <f>"黄睿"</f>
        <v>黄睿</v>
      </c>
      <c r="E110" s="12" t="str">
        <f>"24201010505"</f>
        <v>24201010505</v>
      </c>
      <c r="F110" s="13">
        <v>-1</v>
      </c>
      <c r="G110" s="1"/>
    </row>
    <row r="111" customHeight="1" spans="1:7">
      <c r="A111" s="12" t="str">
        <f t="shared" si="4"/>
        <v>201</v>
      </c>
      <c r="B111" s="12" t="s">
        <v>10</v>
      </c>
      <c r="C111" s="12" t="s">
        <v>11</v>
      </c>
      <c r="D111" s="12" t="str">
        <f>"陈振宇"</f>
        <v>陈振宇</v>
      </c>
      <c r="E111" s="12" t="str">
        <f>"24201010507"</f>
        <v>24201010507</v>
      </c>
      <c r="F111" s="13">
        <v>-1</v>
      </c>
      <c r="G111" s="1"/>
    </row>
    <row r="112" customHeight="1" spans="1:7">
      <c r="A112" s="12" t="str">
        <f t="shared" si="4"/>
        <v>201</v>
      </c>
      <c r="B112" s="12" t="s">
        <v>10</v>
      </c>
      <c r="C112" s="12" t="s">
        <v>11</v>
      </c>
      <c r="D112" s="12" t="str">
        <f>"关之赫"</f>
        <v>关之赫</v>
      </c>
      <c r="E112" s="12" t="str">
        <f>"24201010508"</f>
        <v>24201010508</v>
      </c>
      <c r="F112" s="13">
        <v>-1</v>
      </c>
      <c r="G112" s="1"/>
    </row>
    <row r="113" customHeight="1" spans="1:7">
      <c r="A113" s="12" t="str">
        <f t="shared" si="4"/>
        <v>201</v>
      </c>
      <c r="B113" s="12" t="s">
        <v>10</v>
      </c>
      <c r="C113" s="12" t="s">
        <v>11</v>
      </c>
      <c r="D113" s="12" t="str">
        <f>"王彦翔"</f>
        <v>王彦翔</v>
      </c>
      <c r="E113" s="12" t="str">
        <f>"24201010509"</f>
        <v>24201010509</v>
      </c>
      <c r="F113" s="13">
        <v>-1</v>
      </c>
      <c r="G113" s="1"/>
    </row>
    <row r="114" customHeight="1" spans="1:7">
      <c r="A114" s="12" t="str">
        <f t="shared" si="4"/>
        <v>201</v>
      </c>
      <c r="B114" s="12" t="s">
        <v>10</v>
      </c>
      <c r="C114" s="12" t="s">
        <v>11</v>
      </c>
      <c r="D114" s="12" t="str">
        <f>"边小荣"</f>
        <v>边小荣</v>
      </c>
      <c r="E114" s="12" t="str">
        <f>"24201010513"</f>
        <v>24201010513</v>
      </c>
      <c r="F114" s="13">
        <v>-1</v>
      </c>
      <c r="G114" s="1"/>
    </row>
    <row r="115" customHeight="1" spans="1:7">
      <c r="A115" s="12" t="str">
        <f t="shared" si="4"/>
        <v>201</v>
      </c>
      <c r="B115" s="12" t="s">
        <v>10</v>
      </c>
      <c r="C115" s="12" t="s">
        <v>11</v>
      </c>
      <c r="D115" s="12" t="str">
        <f>"杨鑫磊"</f>
        <v>杨鑫磊</v>
      </c>
      <c r="E115" s="12" t="str">
        <f>"24201010515"</f>
        <v>24201010515</v>
      </c>
      <c r="F115" s="13">
        <v>-1</v>
      </c>
      <c r="G115" s="1"/>
    </row>
    <row r="116" customHeight="1" spans="1:7">
      <c r="A116" s="12" t="str">
        <f t="shared" si="4"/>
        <v>201</v>
      </c>
      <c r="B116" s="12" t="s">
        <v>10</v>
      </c>
      <c r="C116" s="12" t="s">
        <v>11</v>
      </c>
      <c r="D116" s="12" t="str">
        <f>"孙颖"</f>
        <v>孙颖</v>
      </c>
      <c r="E116" s="12" t="str">
        <f>"24201010516"</f>
        <v>24201010516</v>
      </c>
      <c r="F116" s="13">
        <v>-1</v>
      </c>
      <c r="G116" s="1"/>
    </row>
    <row r="117" customHeight="1" spans="1:7">
      <c r="A117" s="12" t="str">
        <f t="shared" si="4"/>
        <v>201</v>
      </c>
      <c r="B117" s="12" t="s">
        <v>10</v>
      </c>
      <c r="C117" s="12" t="s">
        <v>11</v>
      </c>
      <c r="D117" s="12" t="str">
        <f>"陈佳龙"</f>
        <v>陈佳龙</v>
      </c>
      <c r="E117" s="12" t="str">
        <f>"24201010517"</f>
        <v>24201010517</v>
      </c>
      <c r="F117" s="13">
        <v>-1</v>
      </c>
      <c r="G117" s="1"/>
    </row>
    <row r="118" customHeight="1" spans="1:7">
      <c r="A118" s="12" t="str">
        <f t="shared" si="4"/>
        <v>201</v>
      </c>
      <c r="B118" s="12" t="s">
        <v>10</v>
      </c>
      <c r="C118" s="12" t="s">
        <v>11</v>
      </c>
      <c r="D118" s="12" t="str">
        <f>"马舒婷"</f>
        <v>马舒婷</v>
      </c>
      <c r="E118" s="12" t="str">
        <f>"24201010518"</f>
        <v>24201010518</v>
      </c>
      <c r="F118" s="13">
        <v>-1</v>
      </c>
      <c r="G118" s="1"/>
    </row>
    <row r="119" customHeight="1" spans="1:7">
      <c r="A119" s="12" t="str">
        <f t="shared" si="4"/>
        <v>201</v>
      </c>
      <c r="B119" s="12" t="s">
        <v>10</v>
      </c>
      <c r="C119" s="12" t="s">
        <v>11</v>
      </c>
      <c r="D119" s="12" t="str">
        <f>"边柯丹"</f>
        <v>边柯丹</v>
      </c>
      <c r="E119" s="12" t="str">
        <f>"24201010519"</f>
        <v>24201010519</v>
      </c>
      <c r="F119" s="13">
        <v>-1</v>
      </c>
      <c r="G119" s="1"/>
    </row>
    <row r="120" customHeight="1" spans="1:7">
      <c r="A120" s="12" t="str">
        <f t="shared" si="4"/>
        <v>201</v>
      </c>
      <c r="B120" s="12" t="s">
        <v>10</v>
      </c>
      <c r="C120" s="12" t="s">
        <v>11</v>
      </c>
      <c r="D120" s="12" t="str">
        <f>"杨倩"</f>
        <v>杨倩</v>
      </c>
      <c r="E120" s="12" t="str">
        <f>"24201010520"</f>
        <v>24201010520</v>
      </c>
      <c r="F120" s="13">
        <v>-1</v>
      </c>
      <c r="G120" s="1"/>
    </row>
    <row r="121" customHeight="1" spans="1:7">
      <c r="A121" s="12" t="str">
        <f t="shared" si="4"/>
        <v>201</v>
      </c>
      <c r="B121" s="12" t="s">
        <v>10</v>
      </c>
      <c r="C121" s="12" t="s">
        <v>11</v>
      </c>
      <c r="D121" s="12" t="str">
        <f>"包冲宵"</f>
        <v>包冲宵</v>
      </c>
      <c r="E121" s="12" t="str">
        <f>"24201010521"</f>
        <v>24201010521</v>
      </c>
      <c r="F121" s="13">
        <v>-1</v>
      </c>
      <c r="G121" s="1"/>
    </row>
    <row r="122" customHeight="1" spans="1:7">
      <c r="A122" s="10" t="str">
        <f t="shared" ref="A122:A153" si="5">"202"</f>
        <v>202</v>
      </c>
      <c r="B122" s="10" t="s">
        <v>12</v>
      </c>
      <c r="C122" s="10" t="s">
        <v>13</v>
      </c>
      <c r="D122" s="10" t="str">
        <f>"蔺钶茹"</f>
        <v>蔺钶茹</v>
      </c>
      <c r="E122" s="10" t="str">
        <f>"24202010603"</f>
        <v>24202010603</v>
      </c>
      <c r="F122" s="11">
        <v>80.6</v>
      </c>
      <c r="G122" s="1"/>
    </row>
    <row r="123" customHeight="1" spans="1:7">
      <c r="A123" s="10" t="str">
        <f t="shared" si="5"/>
        <v>202</v>
      </c>
      <c r="B123" s="10" t="s">
        <v>12</v>
      </c>
      <c r="C123" s="10" t="s">
        <v>13</v>
      </c>
      <c r="D123" s="10" t="str">
        <f>"吴政函"</f>
        <v>吴政函</v>
      </c>
      <c r="E123" s="10" t="str">
        <f>"24202010619"</f>
        <v>24202010619</v>
      </c>
      <c r="F123" s="11">
        <v>78.4</v>
      </c>
      <c r="G123" s="1"/>
    </row>
    <row r="124" customHeight="1" spans="1:7">
      <c r="A124" s="10" t="str">
        <f t="shared" si="5"/>
        <v>202</v>
      </c>
      <c r="B124" s="10" t="s">
        <v>12</v>
      </c>
      <c r="C124" s="10" t="s">
        <v>13</v>
      </c>
      <c r="D124" s="10" t="str">
        <f>"都丽娅"</f>
        <v>都丽娅</v>
      </c>
      <c r="E124" s="10" t="str">
        <f>"24202010616"</f>
        <v>24202010616</v>
      </c>
      <c r="F124" s="11">
        <v>77.9</v>
      </c>
      <c r="G124" s="1"/>
    </row>
    <row r="125" customHeight="1" spans="1:7">
      <c r="A125" s="10" t="str">
        <f t="shared" si="5"/>
        <v>202</v>
      </c>
      <c r="B125" s="10" t="s">
        <v>12</v>
      </c>
      <c r="C125" s="10" t="s">
        <v>13</v>
      </c>
      <c r="D125" s="10" t="str">
        <f>"张艳茹"</f>
        <v>张艳茹</v>
      </c>
      <c r="E125" s="10" t="str">
        <f>"24202010608"</f>
        <v>24202010608</v>
      </c>
      <c r="F125" s="11">
        <v>77.7</v>
      </c>
      <c r="G125" s="1"/>
    </row>
    <row r="126" customHeight="1" spans="1:7">
      <c r="A126" s="10" t="str">
        <f t="shared" si="5"/>
        <v>202</v>
      </c>
      <c r="B126" s="10" t="s">
        <v>12</v>
      </c>
      <c r="C126" s="10" t="s">
        <v>13</v>
      </c>
      <c r="D126" s="10" t="str">
        <f>"贺兴龙"</f>
        <v>贺兴龙</v>
      </c>
      <c r="E126" s="10" t="str">
        <f>"24202010713"</f>
        <v>24202010713</v>
      </c>
      <c r="F126" s="11">
        <v>75.4</v>
      </c>
      <c r="G126" s="1"/>
    </row>
    <row r="127" customHeight="1" spans="1:7">
      <c r="A127" s="12" t="str">
        <f t="shared" si="5"/>
        <v>202</v>
      </c>
      <c r="B127" s="12" t="s">
        <v>12</v>
      </c>
      <c r="C127" s="12" t="s">
        <v>13</v>
      </c>
      <c r="D127" s="12" t="str">
        <f>"张嘉仪"</f>
        <v>张嘉仪</v>
      </c>
      <c r="E127" s="12" t="str">
        <f>"24202010615"</f>
        <v>24202010615</v>
      </c>
      <c r="F127" s="13">
        <v>75.2</v>
      </c>
      <c r="G127" s="1"/>
    </row>
    <row r="128" customHeight="1" spans="1:7">
      <c r="A128" s="12" t="str">
        <f t="shared" si="5"/>
        <v>202</v>
      </c>
      <c r="B128" s="12" t="s">
        <v>12</v>
      </c>
      <c r="C128" s="12" t="s">
        <v>13</v>
      </c>
      <c r="D128" s="12" t="str">
        <f>"杜欣乐"</f>
        <v>杜欣乐</v>
      </c>
      <c r="E128" s="12" t="str">
        <f>"24202010522"</f>
        <v>24202010522</v>
      </c>
      <c r="F128" s="13">
        <v>74.7</v>
      </c>
      <c r="G128" s="1"/>
    </row>
    <row r="129" customHeight="1" spans="1:7">
      <c r="A129" s="12" t="str">
        <f t="shared" si="5"/>
        <v>202</v>
      </c>
      <c r="B129" s="12" t="s">
        <v>12</v>
      </c>
      <c r="C129" s="12" t="s">
        <v>13</v>
      </c>
      <c r="D129" s="12" t="str">
        <f>"高博洋"</f>
        <v>高博洋</v>
      </c>
      <c r="E129" s="12" t="str">
        <f>"24202010523"</f>
        <v>24202010523</v>
      </c>
      <c r="F129" s="13">
        <v>74.7</v>
      </c>
      <c r="G129" s="1"/>
    </row>
    <row r="130" customHeight="1" spans="1:7">
      <c r="A130" s="12" t="str">
        <f t="shared" si="5"/>
        <v>202</v>
      </c>
      <c r="B130" s="12" t="s">
        <v>12</v>
      </c>
      <c r="C130" s="12" t="s">
        <v>13</v>
      </c>
      <c r="D130" s="12" t="str">
        <f>"高艳萍"</f>
        <v>高艳萍</v>
      </c>
      <c r="E130" s="12" t="str">
        <f>"24202010613"</f>
        <v>24202010613</v>
      </c>
      <c r="F130" s="13">
        <v>73.6</v>
      </c>
      <c r="G130" s="1"/>
    </row>
    <row r="131" customHeight="1" spans="1:7">
      <c r="A131" s="12" t="str">
        <f t="shared" si="5"/>
        <v>202</v>
      </c>
      <c r="B131" s="12" t="s">
        <v>12</v>
      </c>
      <c r="C131" s="12" t="s">
        <v>13</v>
      </c>
      <c r="D131" s="12" t="str">
        <f>"武一鸣"</f>
        <v>武一鸣</v>
      </c>
      <c r="E131" s="12" t="str">
        <f>"24202010704"</f>
        <v>24202010704</v>
      </c>
      <c r="F131" s="13">
        <v>73.4</v>
      </c>
      <c r="G131" s="1"/>
    </row>
    <row r="132" customHeight="1" spans="1:7">
      <c r="A132" s="12" t="str">
        <f t="shared" si="5"/>
        <v>202</v>
      </c>
      <c r="B132" s="12" t="s">
        <v>12</v>
      </c>
      <c r="C132" s="12" t="s">
        <v>13</v>
      </c>
      <c r="D132" s="12" t="str">
        <f>"乌日嘎"</f>
        <v>乌日嘎</v>
      </c>
      <c r="E132" s="12" t="str">
        <f>"24202010622"</f>
        <v>24202010622</v>
      </c>
      <c r="F132" s="13">
        <v>73</v>
      </c>
      <c r="G132" s="1"/>
    </row>
    <row r="133" customHeight="1" spans="1:7">
      <c r="A133" s="12" t="str">
        <f t="shared" si="5"/>
        <v>202</v>
      </c>
      <c r="B133" s="12" t="s">
        <v>12</v>
      </c>
      <c r="C133" s="12" t="s">
        <v>13</v>
      </c>
      <c r="D133" s="12" t="str">
        <f>"赵妍妮"</f>
        <v>赵妍妮</v>
      </c>
      <c r="E133" s="12" t="str">
        <f>"24202010623"</f>
        <v>24202010623</v>
      </c>
      <c r="F133" s="13">
        <v>72.9</v>
      </c>
      <c r="G133" s="1"/>
    </row>
    <row r="134" customHeight="1" spans="1:7">
      <c r="A134" s="12" t="str">
        <f t="shared" si="5"/>
        <v>202</v>
      </c>
      <c r="B134" s="12" t="s">
        <v>12</v>
      </c>
      <c r="C134" s="12" t="s">
        <v>13</v>
      </c>
      <c r="D134" s="12" t="str">
        <f>"特布龙"</f>
        <v>特布龙</v>
      </c>
      <c r="E134" s="12" t="str">
        <f>"24202010524"</f>
        <v>24202010524</v>
      </c>
      <c r="F134" s="13">
        <v>70.9</v>
      </c>
      <c r="G134" s="1"/>
    </row>
    <row r="135" customHeight="1" spans="1:7">
      <c r="A135" s="12" t="str">
        <f t="shared" si="5"/>
        <v>202</v>
      </c>
      <c r="B135" s="12" t="s">
        <v>12</v>
      </c>
      <c r="C135" s="12" t="s">
        <v>13</v>
      </c>
      <c r="D135" s="12" t="str">
        <f>"杜宇仙"</f>
        <v>杜宇仙</v>
      </c>
      <c r="E135" s="12" t="str">
        <f>"24202010609"</f>
        <v>24202010609</v>
      </c>
      <c r="F135" s="13">
        <v>70.7</v>
      </c>
      <c r="G135" s="1"/>
    </row>
    <row r="136" customHeight="1" spans="1:7">
      <c r="A136" s="12" t="str">
        <f t="shared" si="5"/>
        <v>202</v>
      </c>
      <c r="B136" s="12" t="s">
        <v>12</v>
      </c>
      <c r="C136" s="12" t="s">
        <v>13</v>
      </c>
      <c r="D136" s="12" t="str">
        <f>"高怡璐"</f>
        <v>高怡璐</v>
      </c>
      <c r="E136" s="12" t="str">
        <f>"24202010624"</f>
        <v>24202010624</v>
      </c>
      <c r="F136" s="13">
        <v>70.6</v>
      </c>
      <c r="G136" s="1"/>
    </row>
    <row r="137" customHeight="1" spans="1:7">
      <c r="A137" s="12" t="str">
        <f t="shared" si="5"/>
        <v>202</v>
      </c>
      <c r="B137" s="12" t="s">
        <v>12</v>
      </c>
      <c r="C137" s="12" t="s">
        <v>13</v>
      </c>
      <c r="D137" s="12" t="str">
        <f>"武雪琪"</f>
        <v>武雪琪</v>
      </c>
      <c r="E137" s="12" t="str">
        <f>"24202010714"</f>
        <v>24202010714</v>
      </c>
      <c r="F137" s="13">
        <v>70.4</v>
      </c>
      <c r="G137" s="1"/>
    </row>
    <row r="138" customHeight="1" spans="1:7">
      <c r="A138" s="12" t="str">
        <f t="shared" si="5"/>
        <v>202</v>
      </c>
      <c r="B138" s="12" t="s">
        <v>12</v>
      </c>
      <c r="C138" s="12" t="s">
        <v>13</v>
      </c>
      <c r="D138" s="12" t="str">
        <f>"昝丹"</f>
        <v>昝丹</v>
      </c>
      <c r="E138" s="12" t="str">
        <f>"24202010601"</f>
        <v>24202010601</v>
      </c>
      <c r="F138" s="13">
        <v>70.3</v>
      </c>
      <c r="G138" s="1"/>
    </row>
    <row r="139" customHeight="1" spans="1:7">
      <c r="A139" s="12" t="str">
        <f t="shared" si="5"/>
        <v>202</v>
      </c>
      <c r="B139" s="12" t="s">
        <v>12</v>
      </c>
      <c r="C139" s="12" t="s">
        <v>13</v>
      </c>
      <c r="D139" s="12" t="str">
        <f>"王彦彤"</f>
        <v>王彦彤</v>
      </c>
      <c r="E139" s="12" t="str">
        <f>"24202010606"</f>
        <v>24202010606</v>
      </c>
      <c r="F139" s="13">
        <v>68.5</v>
      </c>
      <c r="G139" s="1"/>
    </row>
    <row r="140" customHeight="1" spans="1:7">
      <c r="A140" s="12" t="str">
        <f t="shared" si="5"/>
        <v>202</v>
      </c>
      <c r="B140" s="12" t="s">
        <v>12</v>
      </c>
      <c r="C140" s="12" t="s">
        <v>13</v>
      </c>
      <c r="D140" s="12" t="str">
        <f>"曹玉淳"</f>
        <v>曹玉淳</v>
      </c>
      <c r="E140" s="12" t="str">
        <f>"24202010627"</f>
        <v>24202010627</v>
      </c>
      <c r="F140" s="13">
        <v>66.5</v>
      </c>
      <c r="G140" s="1"/>
    </row>
    <row r="141" customHeight="1" spans="1:7">
      <c r="A141" s="12" t="str">
        <f t="shared" si="5"/>
        <v>202</v>
      </c>
      <c r="B141" s="12" t="s">
        <v>12</v>
      </c>
      <c r="C141" s="12" t="s">
        <v>13</v>
      </c>
      <c r="D141" s="12" t="str">
        <f>"张昱"</f>
        <v>张昱</v>
      </c>
      <c r="E141" s="12" t="str">
        <f>"24202010711"</f>
        <v>24202010711</v>
      </c>
      <c r="F141" s="13">
        <v>65</v>
      </c>
      <c r="G141" s="1"/>
    </row>
    <row r="142" customHeight="1" spans="1:7">
      <c r="A142" s="12" t="str">
        <f t="shared" si="5"/>
        <v>202</v>
      </c>
      <c r="B142" s="12" t="s">
        <v>12</v>
      </c>
      <c r="C142" s="12" t="s">
        <v>13</v>
      </c>
      <c r="D142" s="12" t="str">
        <f>"呼德尔"</f>
        <v>呼德尔</v>
      </c>
      <c r="E142" s="12" t="str">
        <f>"24202010529"</f>
        <v>24202010529</v>
      </c>
      <c r="F142" s="13">
        <v>58.7</v>
      </c>
      <c r="G142" s="1"/>
    </row>
    <row r="143" customHeight="1" spans="1:7">
      <c r="A143" s="12" t="str">
        <f t="shared" si="5"/>
        <v>202</v>
      </c>
      <c r="B143" s="12" t="s">
        <v>12</v>
      </c>
      <c r="C143" s="12" t="s">
        <v>13</v>
      </c>
      <c r="D143" s="12" t="str">
        <f>"阿鲁斯"</f>
        <v>阿鲁斯</v>
      </c>
      <c r="E143" s="12" t="str">
        <f>"24202010610"</f>
        <v>24202010610</v>
      </c>
      <c r="F143" s="13">
        <v>52.1</v>
      </c>
      <c r="G143" s="1"/>
    </row>
    <row r="144" customHeight="1" spans="1:7">
      <c r="A144" s="12" t="str">
        <f t="shared" si="5"/>
        <v>202</v>
      </c>
      <c r="B144" s="12" t="s">
        <v>12</v>
      </c>
      <c r="C144" s="12" t="s">
        <v>13</v>
      </c>
      <c r="D144" s="12" t="str">
        <f>"袁婕"</f>
        <v>袁婕</v>
      </c>
      <c r="E144" s="12" t="str">
        <f>"24202010525"</f>
        <v>24202010525</v>
      </c>
      <c r="F144" s="13">
        <v>-1</v>
      </c>
      <c r="G144" s="1"/>
    </row>
    <row r="145" customHeight="1" spans="1:7">
      <c r="A145" s="12" t="str">
        <f t="shared" si="5"/>
        <v>202</v>
      </c>
      <c r="B145" s="12" t="s">
        <v>12</v>
      </c>
      <c r="C145" s="12" t="s">
        <v>13</v>
      </c>
      <c r="D145" s="12" t="str">
        <f>"侯佳欣"</f>
        <v>侯佳欣</v>
      </c>
      <c r="E145" s="12" t="str">
        <f>"24202010526"</f>
        <v>24202010526</v>
      </c>
      <c r="F145" s="13">
        <v>-1</v>
      </c>
      <c r="G145" s="1"/>
    </row>
    <row r="146" customHeight="1" spans="1:7">
      <c r="A146" s="12" t="str">
        <f t="shared" si="5"/>
        <v>202</v>
      </c>
      <c r="B146" s="12" t="s">
        <v>12</v>
      </c>
      <c r="C146" s="12" t="s">
        <v>13</v>
      </c>
      <c r="D146" s="12" t="str">
        <f>"包都兰"</f>
        <v>包都兰</v>
      </c>
      <c r="E146" s="12" t="str">
        <f>"24202010527"</f>
        <v>24202010527</v>
      </c>
      <c r="F146" s="13">
        <v>-1</v>
      </c>
      <c r="G146" s="1"/>
    </row>
    <row r="147" customHeight="1" spans="1:7">
      <c r="A147" s="12" t="str">
        <f t="shared" si="5"/>
        <v>202</v>
      </c>
      <c r="B147" s="12" t="s">
        <v>12</v>
      </c>
      <c r="C147" s="12" t="s">
        <v>13</v>
      </c>
      <c r="D147" s="12" t="str">
        <f>"冯静"</f>
        <v>冯静</v>
      </c>
      <c r="E147" s="12" t="str">
        <f>"24202010528"</f>
        <v>24202010528</v>
      </c>
      <c r="F147" s="13">
        <v>-1</v>
      </c>
      <c r="G147" s="1"/>
    </row>
    <row r="148" customHeight="1" spans="1:7">
      <c r="A148" s="12" t="str">
        <f t="shared" si="5"/>
        <v>202</v>
      </c>
      <c r="B148" s="12" t="s">
        <v>12</v>
      </c>
      <c r="C148" s="12" t="s">
        <v>13</v>
      </c>
      <c r="D148" s="12" t="str">
        <f>"孙宇"</f>
        <v>孙宇</v>
      </c>
      <c r="E148" s="12" t="str">
        <f>"24202010530"</f>
        <v>24202010530</v>
      </c>
      <c r="F148" s="13">
        <v>-1</v>
      </c>
      <c r="G148" s="1"/>
    </row>
    <row r="149" customHeight="1" spans="1:7">
      <c r="A149" s="12" t="str">
        <f t="shared" si="5"/>
        <v>202</v>
      </c>
      <c r="B149" s="12" t="s">
        <v>12</v>
      </c>
      <c r="C149" s="12" t="s">
        <v>13</v>
      </c>
      <c r="D149" s="12" t="str">
        <f>"周燕"</f>
        <v>周燕</v>
      </c>
      <c r="E149" s="12" t="str">
        <f>"24202010602"</f>
        <v>24202010602</v>
      </c>
      <c r="F149" s="13">
        <v>-1</v>
      </c>
      <c r="G149" s="1"/>
    </row>
    <row r="150" customHeight="1" spans="1:7">
      <c r="A150" s="12" t="str">
        <f t="shared" si="5"/>
        <v>202</v>
      </c>
      <c r="B150" s="12" t="s">
        <v>12</v>
      </c>
      <c r="C150" s="12" t="s">
        <v>13</v>
      </c>
      <c r="D150" s="12" t="str">
        <f>"鲁晋江"</f>
        <v>鲁晋江</v>
      </c>
      <c r="E150" s="12" t="str">
        <f>"24202010604"</f>
        <v>24202010604</v>
      </c>
      <c r="F150" s="13">
        <v>-1</v>
      </c>
      <c r="G150" s="1"/>
    </row>
    <row r="151" customHeight="1" spans="1:7">
      <c r="A151" s="12" t="str">
        <f t="shared" si="5"/>
        <v>202</v>
      </c>
      <c r="B151" s="12" t="s">
        <v>12</v>
      </c>
      <c r="C151" s="12" t="s">
        <v>13</v>
      </c>
      <c r="D151" s="12" t="str">
        <f>"那日拉嘎"</f>
        <v>那日拉嘎</v>
      </c>
      <c r="E151" s="12" t="str">
        <f>"24202010605"</f>
        <v>24202010605</v>
      </c>
      <c r="F151" s="13">
        <v>-1</v>
      </c>
      <c r="G151" s="1"/>
    </row>
    <row r="152" customHeight="1" spans="1:7">
      <c r="A152" s="12" t="str">
        <f t="shared" si="5"/>
        <v>202</v>
      </c>
      <c r="B152" s="12" t="s">
        <v>12</v>
      </c>
      <c r="C152" s="12" t="s">
        <v>13</v>
      </c>
      <c r="D152" s="12" t="str">
        <f>"白雪钰"</f>
        <v>白雪钰</v>
      </c>
      <c r="E152" s="12" t="str">
        <f>"24202010607"</f>
        <v>24202010607</v>
      </c>
      <c r="F152" s="13">
        <v>-1</v>
      </c>
      <c r="G152" s="1"/>
    </row>
    <row r="153" customHeight="1" spans="1:7">
      <c r="A153" s="12" t="str">
        <f t="shared" si="5"/>
        <v>202</v>
      </c>
      <c r="B153" s="12" t="s">
        <v>12</v>
      </c>
      <c r="C153" s="12" t="s">
        <v>13</v>
      </c>
      <c r="D153" s="12" t="str">
        <f>"乔艳"</f>
        <v>乔艳</v>
      </c>
      <c r="E153" s="12" t="str">
        <f>"24202010611"</f>
        <v>24202010611</v>
      </c>
      <c r="F153" s="13">
        <v>-1</v>
      </c>
      <c r="G153" s="1"/>
    </row>
    <row r="154" customHeight="1" spans="1:7">
      <c r="A154" s="12" t="str">
        <f t="shared" ref="A154:A176" si="6">"202"</f>
        <v>202</v>
      </c>
      <c r="B154" s="12" t="s">
        <v>12</v>
      </c>
      <c r="C154" s="12" t="s">
        <v>13</v>
      </c>
      <c r="D154" s="12" t="str">
        <f>"李云鹏"</f>
        <v>李云鹏</v>
      </c>
      <c r="E154" s="12" t="str">
        <f>"24202010612"</f>
        <v>24202010612</v>
      </c>
      <c r="F154" s="13">
        <v>-1</v>
      </c>
      <c r="G154" s="1"/>
    </row>
    <row r="155" customHeight="1" spans="1:7">
      <c r="A155" s="12" t="str">
        <f t="shared" si="6"/>
        <v>202</v>
      </c>
      <c r="B155" s="12" t="s">
        <v>12</v>
      </c>
      <c r="C155" s="12" t="s">
        <v>13</v>
      </c>
      <c r="D155" s="12" t="str">
        <f>"郭嘉仪"</f>
        <v>郭嘉仪</v>
      </c>
      <c r="E155" s="12" t="str">
        <f>"24202010614"</f>
        <v>24202010614</v>
      </c>
      <c r="F155" s="13">
        <v>-1</v>
      </c>
      <c r="G155" s="1"/>
    </row>
    <row r="156" customHeight="1" spans="1:7">
      <c r="A156" s="12" t="str">
        <f t="shared" si="6"/>
        <v>202</v>
      </c>
      <c r="B156" s="12" t="s">
        <v>12</v>
      </c>
      <c r="C156" s="12" t="s">
        <v>13</v>
      </c>
      <c r="D156" s="12" t="str">
        <f>"苏日娜"</f>
        <v>苏日娜</v>
      </c>
      <c r="E156" s="12" t="str">
        <f>"24202010617"</f>
        <v>24202010617</v>
      </c>
      <c r="F156" s="13">
        <v>-1</v>
      </c>
      <c r="G156" s="1"/>
    </row>
    <row r="157" customHeight="1" spans="1:7">
      <c r="A157" s="12" t="str">
        <f t="shared" si="6"/>
        <v>202</v>
      </c>
      <c r="B157" s="12" t="s">
        <v>12</v>
      </c>
      <c r="C157" s="12" t="s">
        <v>13</v>
      </c>
      <c r="D157" s="12" t="str">
        <f>"阿其拉吐"</f>
        <v>阿其拉吐</v>
      </c>
      <c r="E157" s="12" t="str">
        <f>"24202010618"</f>
        <v>24202010618</v>
      </c>
      <c r="F157" s="13">
        <v>-1</v>
      </c>
      <c r="G157" s="1"/>
    </row>
    <row r="158" customHeight="1" spans="1:7">
      <c r="A158" s="12" t="str">
        <f t="shared" si="6"/>
        <v>202</v>
      </c>
      <c r="B158" s="12" t="s">
        <v>12</v>
      </c>
      <c r="C158" s="12" t="s">
        <v>13</v>
      </c>
      <c r="D158" s="12" t="str">
        <f>"周彩琳"</f>
        <v>周彩琳</v>
      </c>
      <c r="E158" s="12" t="str">
        <f>"24202010620"</f>
        <v>24202010620</v>
      </c>
      <c r="F158" s="13">
        <v>-1</v>
      </c>
      <c r="G158" s="1"/>
    </row>
    <row r="159" customHeight="1" spans="1:7">
      <c r="A159" s="12" t="str">
        <f t="shared" si="6"/>
        <v>202</v>
      </c>
      <c r="B159" s="12" t="s">
        <v>12</v>
      </c>
      <c r="C159" s="12" t="s">
        <v>13</v>
      </c>
      <c r="D159" s="12" t="str">
        <f>"邬柄吉"</f>
        <v>邬柄吉</v>
      </c>
      <c r="E159" s="12" t="str">
        <f>"24202010621"</f>
        <v>24202010621</v>
      </c>
      <c r="F159" s="13">
        <v>-1</v>
      </c>
      <c r="G159" s="1"/>
    </row>
    <row r="160" customHeight="1" spans="1:7">
      <c r="A160" s="12" t="str">
        <f t="shared" si="6"/>
        <v>202</v>
      </c>
      <c r="B160" s="12" t="s">
        <v>12</v>
      </c>
      <c r="C160" s="12" t="s">
        <v>13</v>
      </c>
      <c r="D160" s="12" t="str">
        <f>"钟炜栋"</f>
        <v>钟炜栋</v>
      </c>
      <c r="E160" s="12" t="str">
        <f>"24202010625"</f>
        <v>24202010625</v>
      </c>
      <c r="F160" s="13">
        <v>-1</v>
      </c>
      <c r="G160" s="1"/>
    </row>
    <row r="161" customHeight="1" spans="1:7">
      <c r="A161" s="12" t="str">
        <f t="shared" si="6"/>
        <v>202</v>
      </c>
      <c r="B161" s="12" t="s">
        <v>12</v>
      </c>
      <c r="C161" s="12" t="s">
        <v>13</v>
      </c>
      <c r="D161" s="12" t="str">
        <f>"师立博"</f>
        <v>师立博</v>
      </c>
      <c r="E161" s="12" t="str">
        <f>"24202010626"</f>
        <v>24202010626</v>
      </c>
      <c r="F161" s="13">
        <v>-1</v>
      </c>
      <c r="G161" s="1"/>
    </row>
    <row r="162" customHeight="1" spans="1:7">
      <c r="A162" s="12" t="str">
        <f t="shared" si="6"/>
        <v>202</v>
      </c>
      <c r="B162" s="12" t="s">
        <v>12</v>
      </c>
      <c r="C162" s="12" t="s">
        <v>13</v>
      </c>
      <c r="D162" s="12" t="str">
        <f>"李怡璇"</f>
        <v>李怡璇</v>
      </c>
      <c r="E162" s="12" t="str">
        <f>"24202010628"</f>
        <v>24202010628</v>
      </c>
      <c r="F162" s="13">
        <v>-1</v>
      </c>
      <c r="G162" s="1"/>
    </row>
    <row r="163" customHeight="1" spans="1:7">
      <c r="A163" s="12" t="str">
        <f t="shared" si="6"/>
        <v>202</v>
      </c>
      <c r="B163" s="12" t="s">
        <v>12</v>
      </c>
      <c r="C163" s="12" t="s">
        <v>13</v>
      </c>
      <c r="D163" s="12" t="str">
        <f>"贾蓉"</f>
        <v>贾蓉</v>
      </c>
      <c r="E163" s="12" t="str">
        <f>"24202010629"</f>
        <v>24202010629</v>
      </c>
      <c r="F163" s="13">
        <v>-1</v>
      </c>
      <c r="G163" s="1"/>
    </row>
    <row r="164" customHeight="1" spans="1:7">
      <c r="A164" s="12" t="str">
        <f t="shared" si="6"/>
        <v>202</v>
      </c>
      <c r="B164" s="12" t="s">
        <v>12</v>
      </c>
      <c r="C164" s="12" t="s">
        <v>13</v>
      </c>
      <c r="D164" s="12" t="str">
        <f>"王慧敏"</f>
        <v>王慧敏</v>
      </c>
      <c r="E164" s="12" t="str">
        <f>"24202010630"</f>
        <v>24202010630</v>
      </c>
      <c r="F164" s="13">
        <v>-1</v>
      </c>
      <c r="G164" s="1"/>
    </row>
    <row r="165" customHeight="1" spans="1:7">
      <c r="A165" s="12" t="str">
        <f t="shared" si="6"/>
        <v>202</v>
      </c>
      <c r="B165" s="12" t="s">
        <v>12</v>
      </c>
      <c r="C165" s="12" t="s">
        <v>13</v>
      </c>
      <c r="D165" s="12" t="str">
        <f>"张铎"</f>
        <v>张铎</v>
      </c>
      <c r="E165" s="12" t="str">
        <f>"24202010701"</f>
        <v>24202010701</v>
      </c>
      <c r="F165" s="13">
        <v>-1</v>
      </c>
      <c r="G165" s="1"/>
    </row>
    <row r="166" customHeight="1" spans="1:7">
      <c r="A166" s="12" t="str">
        <f t="shared" si="6"/>
        <v>202</v>
      </c>
      <c r="B166" s="12" t="s">
        <v>12</v>
      </c>
      <c r="C166" s="12" t="s">
        <v>13</v>
      </c>
      <c r="D166" s="12" t="str">
        <f>"何雨钢"</f>
        <v>何雨钢</v>
      </c>
      <c r="E166" s="12" t="str">
        <f>"24202010702"</f>
        <v>24202010702</v>
      </c>
      <c r="F166" s="13">
        <v>-1</v>
      </c>
      <c r="G166" s="1"/>
    </row>
    <row r="167" customHeight="1" spans="1:7">
      <c r="A167" s="12" t="str">
        <f t="shared" si="6"/>
        <v>202</v>
      </c>
      <c r="B167" s="12" t="s">
        <v>12</v>
      </c>
      <c r="C167" s="12" t="s">
        <v>13</v>
      </c>
      <c r="D167" s="12" t="str">
        <f>"乔鹏颖"</f>
        <v>乔鹏颖</v>
      </c>
      <c r="E167" s="12" t="str">
        <f>"24202010703"</f>
        <v>24202010703</v>
      </c>
      <c r="F167" s="13">
        <v>-1</v>
      </c>
      <c r="G167" s="1"/>
    </row>
    <row r="168" customHeight="1" spans="1:7">
      <c r="A168" s="12" t="str">
        <f t="shared" si="6"/>
        <v>202</v>
      </c>
      <c r="B168" s="12" t="s">
        <v>12</v>
      </c>
      <c r="C168" s="12" t="s">
        <v>13</v>
      </c>
      <c r="D168" s="12" t="str">
        <f>"黄天淇"</f>
        <v>黄天淇</v>
      </c>
      <c r="E168" s="12" t="str">
        <f>"24202010705"</f>
        <v>24202010705</v>
      </c>
      <c r="F168" s="13">
        <v>-1</v>
      </c>
      <c r="G168" s="1"/>
    </row>
    <row r="169" customHeight="1" spans="1:7">
      <c r="A169" s="12" t="str">
        <f t="shared" si="6"/>
        <v>202</v>
      </c>
      <c r="B169" s="12" t="s">
        <v>12</v>
      </c>
      <c r="C169" s="12" t="s">
        <v>13</v>
      </c>
      <c r="D169" s="12" t="str">
        <f>"王奕臻"</f>
        <v>王奕臻</v>
      </c>
      <c r="E169" s="12" t="str">
        <f>"24202010706"</f>
        <v>24202010706</v>
      </c>
      <c r="F169" s="13">
        <v>-1</v>
      </c>
      <c r="G169" s="1"/>
    </row>
    <row r="170" customHeight="1" spans="1:7">
      <c r="A170" s="12" t="str">
        <f t="shared" si="6"/>
        <v>202</v>
      </c>
      <c r="B170" s="12" t="s">
        <v>12</v>
      </c>
      <c r="C170" s="12" t="s">
        <v>13</v>
      </c>
      <c r="D170" s="12" t="str">
        <f>"燕飞阳"</f>
        <v>燕飞阳</v>
      </c>
      <c r="E170" s="12" t="str">
        <f>"24202010707"</f>
        <v>24202010707</v>
      </c>
      <c r="F170" s="13">
        <v>-1</v>
      </c>
      <c r="G170" s="1"/>
    </row>
    <row r="171" customHeight="1" spans="1:7">
      <c r="A171" s="12" t="str">
        <f t="shared" si="6"/>
        <v>202</v>
      </c>
      <c r="B171" s="12" t="s">
        <v>12</v>
      </c>
      <c r="C171" s="12" t="s">
        <v>13</v>
      </c>
      <c r="D171" s="12" t="str">
        <f>"杨舒伊"</f>
        <v>杨舒伊</v>
      </c>
      <c r="E171" s="12" t="str">
        <f>"24202010708"</f>
        <v>24202010708</v>
      </c>
      <c r="F171" s="13">
        <v>-1</v>
      </c>
      <c r="G171" s="1"/>
    </row>
    <row r="172" customHeight="1" spans="1:7">
      <c r="A172" s="12" t="str">
        <f t="shared" si="6"/>
        <v>202</v>
      </c>
      <c r="B172" s="12" t="s">
        <v>12</v>
      </c>
      <c r="C172" s="12" t="s">
        <v>13</v>
      </c>
      <c r="D172" s="12" t="str">
        <f>"刘奥洁"</f>
        <v>刘奥洁</v>
      </c>
      <c r="E172" s="12" t="str">
        <f>"24202010709"</f>
        <v>24202010709</v>
      </c>
      <c r="F172" s="13">
        <v>-1</v>
      </c>
      <c r="G172" s="1"/>
    </row>
    <row r="173" customHeight="1" spans="1:7">
      <c r="A173" s="12" t="str">
        <f t="shared" si="6"/>
        <v>202</v>
      </c>
      <c r="B173" s="12" t="s">
        <v>12</v>
      </c>
      <c r="C173" s="12" t="s">
        <v>13</v>
      </c>
      <c r="D173" s="12" t="str">
        <f>"朱雅葶"</f>
        <v>朱雅葶</v>
      </c>
      <c r="E173" s="12" t="str">
        <f>"24202010710"</f>
        <v>24202010710</v>
      </c>
      <c r="F173" s="13">
        <v>-1</v>
      </c>
      <c r="G173" s="1"/>
    </row>
    <row r="174" customHeight="1" spans="1:7">
      <c r="A174" s="12" t="str">
        <f t="shared" si="6"/>
        <v>202</v>
      </c>
      <c r="B174" s="12" t="s">
        <v>12</v>
      </c>
      <c r="C174" s="12" t="s">
        <v>13</v>
      </c>
      <c r="D174" s="12" t="str">
        <f>"陈玉"</f>
        <v>陈玉</v>
      </c>
      <c r="E174" s="12" t="str">
        <f>"24202010712"</f>
        <v>24202010712</v>
      </c>
      <c r="F174" s="13">
        <v>-1</v>
      </c>
      <c r="G174" s="1"/>
    </row>
    <row r="175" customHeight="1" spans="1:7">
      <c r="A175" s="12" t="str">
        <f t="shared" si="6"/>
        <v>202</v>
      </c>
      <c r="B175" s="12" t="s">
        <v>12</v>
      </c>
      <c r="C175" s="12" t="s">
        <v>13</v>
      </c>
      <c r="D175" s="12" t="str">
        <f>"陈小燕"</f>
        <v>陈小燕</v>
      </c>
      <c r="E175" s="12" t="str">
        <f>"24202010715"</f>
        <v>24202010715</v>
      </c>
      <c r="F175" s="13">
        <v>-1</v>
      </c>
      <c r="G175" s="1"/>
    </row>
    <row r="176" customHeight="1" spans="1:7">
      <c r="A176" s="12" t="str">
        <f t="shared" si="6"/>
        <v>202</v>
      </c>
      <c r="B176" s="12" t="s">
        <v>12</v>
      </c>
      <c r="C176" s="12" t="s">
        <v>13</v>
      </c>
      <c r="D176" s="12" t="str">
        <f>"薛佳蕾"</f>
        <v>薛佳蕾</v>
      </c>
      <c r="E176" s="12" t="str">
        <f>"24202010716"</f>
        <v>24202010716</v>
      </c>
      <c r="F176" s="13">
        <v>-1</v>
      </c>
      <c r="G176" s="1"/>
    </row>
    <row r="177" customHeight="1" spans="1:7">
      <c r="A177" s="10" t="str">
        <f t="shared" ref="A177:A208" si="7">"203"</f>
        <v>203</v>
      </c>
      <c r="B177" s="10" t="s">
        <v>14</v>
      </c>
      <c r="C177" s="10" t="s">
        <v>15</v>
      </c>
      <c r="D177" s="10" t="str">
        <f>"李帅锋"</f>
        <v>李帅锋</v>
      </c>
      <c r="E177" s="10" t="str">
        <f>"24203010823"</f>
        <v>24203010823</v>
      </c>
      <c r="F177" s="11">
        <v>77.5</v>
      </c>
      <c r="G177" s="1"/>
    </row>
    <row r="178" customHeight="1" spans="1:7">
      <c r="A178" s="10" t="str">
        <f t="shared" si="7"/>
        <v>203</v>
      </c>
      <c r="B178" s="10" t="s">
        <v>14</v>
      </c>
      <c r="C178" s="10" t="s">
        <v>15</v>
      </c>
      <c r="D178" s="10" t="str">
        <f>"田雨欣"</f>
        <v>田雨欣</v>
      </c>
      <c r="E178" s="10" t="str">
        <f>"24203010904"</f>
        <v>24203010904</v>
      </c>
      <c r="F178" s="11">
        <v>77</v>
      </c>
      <c r="G178" s="1"/>
    </row>
    <row r="179" customHeight="1" spans="1:7">
      <c r="A179" s="10" t="str">
        <f t="shared" si="7"/>
        <v>203</v>
      </c>
      <c r="B179" s="10" t="s">
        <v>14</v>
      </c>
      <c r="C179" s="10" t="s">
        <v>15</v>
      </c>
      <c r="D179" s="10" t="str">
        <f>"张小姣"</f>
        <v>张小姣</v>
      </c>
      <c r="E179" s="10" t="str">
        <f>"24203010816"</f>
        <v>24203010816</v>
      </c>
      <c r="F179" s="11">
        <v>76.7</v>
      </c>
      <c r="G179" s="1"/>
    </row>
    <row r="180" customHeight="1" spans="1:7">
      <c r="A180" s="10" t="str">
        <f t="shared" si="7"/>
        <v>203</v>
      </c>
      <c r="B180" s="10" t="s">
        <v>14</v>
      </c>
      <c r="C180" s="10" t="s">
        <v>15</v>
      </c>
      <c r="D180" s="10" t="str">
        <f>"郝琴"</f>
        <v>郝琴</v>
      </c>
      <c r="E180" s="10" t="str">
        <f>"24203010804"</f>
        <v>24203010804</v>
      </c>
      <c r="F180" s="11">
        <v>75.7</v>
      </c>
      <c r="G180" s="1"/>
    </row>
    <row r="181" customHeight="1" spans="1:7">
      <c r="A181" s="10" t="str">
        <f t="shared" si="7"/>
        <v>203</v>
      </c>
      <c r="B181" s="10" t="s">
        <v>14</v>
      </c>
      <c r="C181" s="10" t="s">
        <v>15</v>
      </c>
      <c r="D181" s="10" t="str">
        <f>"邵轲"</f>
        <v>邵轲</v>
      </c>
      <c r="E181" s="10" t="str">
        <f>"24203010814"</f>
        <v>24203010814</v>
      </c>
      <c r="F181" s="11">
        <v>75.6</v>
      </c>
      <c r="G181" s="1"/>
    </row>
    <row r="182" customHeight="1" spans="1:7">
      <c r="A182" s="12" t="str">
        <f t="shared" si="7"/>
        <v>203</v>
      </c>
      <c r="B182" s="12" t="s">
        <v>14</v>
      </c>
      <c r="C182" s="12" t="s">
        <v>15</v>
      </c>
      <c r="D182" s="12" t="str">
        <f>"李予童"</f>
        <v>李予童</v>
      </c>
      <c r="E182" s="12" t="str">
        <f>"24203010807"</f>
        <v>24203010807</v>
      </c>
      <c r="F182" s="13">
        <v>74.2</v>
      </c>
      <c r="G182" s="1"/>
    </row>
    <row r="183" customHeight="1" spans="1:7">
      <c r="A183" s="12" t="str">
        <f t="shared" si="7"/>
        <v>203</v>
      </c>
      <c r="B183" s="12" t="s">
        <v>14</v>
      </c>
      <c r="C183" s="12" t="s">
        <v>15</v>
      </c>
      <c r="D183" s="12" t="str">
        <f>"曹力仁"</f>
        <v>曹力仁</v>
      </c>
      <c r="E183" s="12" t="str">
        <f>"24203010809"</f>
        <v>24203010809</v>
      </c>
      <c r="F183" s="13">
        <v>74.2</v>
      </c>
      <c r="G183" s="1"/>
    </row>
    <row r="184" customHeight="1" spans="1:7">
      <c r="A184" s="12" t="str">
        <f t="shared" si="7"/>
        <v>203</v>
      </c>
      <c r="B184" s="12" t="s">
        <v>14</v>
      </c>
      <c r="C184" s="12" t="s">
        <v>15</v>
      </c>
      <c r="D184" s="12" t="str">
        <f>"王姣懿"</f>
        <v>王姣懿</v>
      </c>
      <c r="E184" s="12" t="str">
        <f>"24203010905"</f>
        <v>24203010905</v>
      </c>
      <c r="F184" s="13">
        <v>74.1</v>
      </c>
      <c r="G184" s="1"/>
    </row>
    <row r="185" customHeight="1" spans="1:7">
      <c r="A185" s="12" t="str">
        <f t="shared" si="7"/>
        <v>203</v>
      </c>
      <c r="B185" s="12" t="s">
        <v>14</v>
      </c>
      <c r="C185" s="12" t="s">
        <v>15</v>
      </c>
      <c r="D185" s="12" t="str">
        <f>"臧昊楠"</f>
        <v>臧昊楠</v>
      </c>
      <c r="E185" s="12" t="str">
        <f>"24203010912"</f>
        <v>24203010912</v>
      </c>
      <c r="F185" s="13">
        <v>74.1</v>
      </c>
      <c r="G185" s="1"/>
    </row>
    <row r="186" customHeight="1" spans="1:7">
      <c r="A186" s="12" t="str">
        <f t="shared" si="7"/>
        <v>203</v>
      </c>
      <c r="B186" s="12" t="s">
        <v>14</v>
      </c>
      <c r="C186" s="12" t="s">
        <v>15</v>
      </c>
      <c r="D186" s="12" t="str">
        <f>"周慧"</f>
        <v>周慧</v>
      </c>
      <c r="E186" s="12" t="str">
        <f>"24203010717"</f>
        <v>24203010717</v>
      </c>
      <c r="F186" s="13">
        <v>73.7</v>
      </c>
      <c r="G186" s="1"/>
    </row>
    <row r="187" customHeight="1" spans="1:7">
      <c r="A187" s="12" t="str">
        <f t="shared" si="7"/>
        <v>203</v>
      </c>
      <c r="B187" s="12" t="s">
        <v>14</v>
      </c>
      <c r="C187" s="12" t="s">
        <v>15</v>
      </c>
      <c r="D187" s="12" t="str">
        <f>"曹宇翔"</f>
        <v>曹宇翔</v>
      </c>
      <c r="E187" s="12" t="str">
        <f>"24203010723"</f>
        <v>24203010723</v>
      </c>
      <c r="F187" s="13">
        <v>73.6</v>
      </c>
      <c r="G187" s="1"/>
    </row>
    <row r="188" customHeight="1" spans="1:7">
      <c r="A188" s="12" t="str">
        <f t="shared" si="7"/>
        <v>203</v>
      </c>
      <c r="B188" s="12" t="s">
        <v>14</v>
      </c>
      <c r="C188" s="12" t="s">
        <v>15</v>
      </c>
      <c r="D188" s="12" t="str">
        <f>"张崇浩"</f>
        <v>张崇浩</v>
      </c>
      <c r="E188" s="12" t="str">
        <f>"24203010824"</f>
        <v>24203010824</v>
      </c>
      <c r="F188" s="13">
        <v>73.1</v>
      </c>
      <c r="G188" s="1"/>
    </row>
    <row r="189" customHeight="1" spans="1:7">
      <c r="A189" s="12" t="str">
        <f t="shared" si="7"/>
        <v>203</v>
      </c>
      <c r="B189" s="12" t="s">
        <v>14</v>
      </c>
      <c r="C189" s="12" t="s">
        <v>15</v>
      </c>
      <c r="D189" s="12" t="str">
        <f>"贺旭"</f>
        <v>贺旭</v>
      </c>
      <c r="E189" s="12" t="str">
        <f>"24203010826"</f>
        <v>24203010826</v>
      </c>
      <c r="F189" s="13">
        <v>72.6</v>
      </c>
      <c r="G189" s="1"/>
    </row>
    <row r="190" customHeight="1" spans="1:7">
      <c r="A190" s="12" t="str">
        <f t="shared" si="7"/>
        <v>203</v>
      </c>
      <c r="B190" s="12" t="s">
        <v>14</v>
      </c>
      <c r="C190" s="12" t="s">
        <v>15</v>
      </c>
      <c r="D190" s="12" t="str">
        <f>"胡延博"</f>
        <v>胡延博</v>
      </c>
      <c r="E190" s="12" t="str">
        <f>"24203010722"</f>
        <v>24203010722</v>
      </c>
      <c r="F190" s="13">
        <v>71.6</v>
      </c>
      <c r="G190" s="1"/>
    </row>
    <row r="191" customHeight="1" spans="1:7">
      <c r="A191" s="12" t="str">
        <f t="shared" si="7"/>
        <v>203</v>
      </c>
      <c r="B191" s="12" t="s">
        <v>14</v>
      </c>
      <c r="C191" s="12" t="s">
        <v>15</v>
      </c>
      <c r="D191" s="12" t="str">
        <f>"张佳馨"</f>
        <v>张佳馨</v>
      </c>
      <c r="E191" s="12" t="str">
        <f>"24203010810"</f>
        <v>24203010810</v>
      </c>
      <c r="F191" s="13">
        <v>71</v>
      </c>
      <c r="G191" s="1"/>
    </row>
    <row r="192" customHeight="1" spans="1:7">
      <c r="A192" s="12" t="str">
        <f t="shared" si="7"/>
        <v>203</v>
      </c>
      <c r="B192" s="12" t="s">
        <v>14</v>
      </c>
      <c r="C192" s="12" t="s">
        <v>15</v>
      </c>
      <c r="D192" s="12" t="str">
        <f>"赵越"</f>
        <v>赵越</v>
      </c>
      <c r="E192" s="12" t="str">
        <f>"24203010813"</f>
        <v>24203010813</v>
      </c>
      <c r="F192" s="13">
        <v>71</v>
      </c>
      <c r="G192" s="1"/>
    </row>
    <row r="193" customHeight="1" spans="1:7">
      <c r="A193" s="12" t="str">
        <f t="shared" si="7"/>
        <v>203</v>
      </c>
      <c r="B193" s="12" t="s">
        <v>14</v>
      </c>
      <c r="C193" s="12" t="s">
        <v>15</v>
      </c>
      <c r="D193" s="12" t="str">
        <f>"李新枝"</f>
        <v>李新枝</v>
      </c>
      <c r="E193" s="12" t="str">
        <f>"24203010820"</f>
        <v>24203010820</v>
      </c>
      <c r="F193" s="13">
        <v>70.6</v>
      </c>
      <c r="G193" s="1"/>
    </row>
    <row r="194" customHeight="1" spans="1:7">
      <c r="A194" s="12" t="str">
        <f t="shared" si="7"/>
        <v>203</v>
      </c>
      <c r="B194" s="12" t="s">
        <v>14</v>
      </c>
      <c r="C194" s="12" t="s">
        <v>15</v>
      </c>
      <c r="D194" s="12" t="str">
        <f>"李冉阳"</f>
        <v>李冉阳</v>
      </c>
      <c r="E194" s="12" t="str">
        <f>"24203010830"</f>
        <v>24203010830</v>
      </c>
      <c r="F194" s="13">
        <v>69.6</v>
      </c>
      <c r="G194" s="1"/>
    </row>
    <row r="195" customHeight="1" spans="1:7">
      <c r="A195" s="12" t="str">
        <f t="shared" si="7"/>
        <v>203</v>
      </c>
      <c r="B195" s="12" t="s">
        <v>14</v>
      </c>
      <c r="C195" s="12" t="s">
        <v>15</v>
      </c>
      <c r="D195" s="12" t="str">
        <f>"高星宇"</f>
        <v>高星宇</v>
      </c>
      <c r="E195" s="12" t="str">
        <f>"24203010727"</f>
        <v>24203010727</v>
      </c>
      <c r="F195" s="13">
        <v>30.2</v>
      </c>
      <c r="G195" s="1"/>
    </row>
    <row r="196" customHeight="1" spans="1:7">
      <c r="A196" s="12" t="str">
        <f t="shared" si="7"/>
        <v>203</v>
      </c>
      <c r="B196" s="12" t="s">
        <v>14</v>
      </c>
      <c r="C196" s="12" t="s">
        <v>15</v>
      </c>
      <c r="D196" s="12" t="str">
        <f>"王淑娴"</f>
        <v>王淑娴</v>
      </c>
      <c r="E196" s="12" t="str">
        <f>"24203010718"</f>
        <v>24203010718</v>
      </c>
      <c r="F196" s="13">
        <v>-1</v>
      </c>
      <c r="G196" s="1"/>
    </row>
    <row r="197" customHeight="1" spans="1:7">
      <c r="A197" s="12" t="str">
        <f t="shared" si="7"/>
        <v>203</v>
      </c>
      <c r="B197" s="12" t="s">
        <v>14</v>
      </c>
      <c r="C197" s="12" t="s">
        <v>15</v>
      </c>
      <c r="D197" s="12" t="str">
        <f>"成阳"</f>
        <v>成阳</v>
      </c>
      <c r="E197" s="12" t="str">
        <f>"24203010719"</f>
        <v>24203010719</v>
      </c>
      <c r="F197" s="13">
        <v>-1</v>
      </c>
      <c r="G197" s="1"/>
    </row>
    <row r="198" customHeight="1" spans="1:7">
      <c r="A198" s="12" t="str">
        <f t="shared" si="7"/>
        <v>203</v>
      </c>
      <c r="B198" s="12" t="s">
        <v>14</v>
      </c>
      <c r="C198" s="12" t="s">
        <v>15</v>
      </c>
      <c r="D198" s="12" t="str">
        <f>"郭玟妤"</f>
        <v>郭玟妤</v>
      </c>
      <c r="E198" s="12" t="str">
        <f>"24203010720"</f>
        <v>24203010720</v>
      </c>
      <c r="F198" s="13">
        <v>-1</v>
      </c>
      <c r="G198" s="1"/>
    </row>
    <row r="199" customHeight="1" spans="1:7">
      <c r="A199" s="12" t="str">
        <f t="shared" si="7"/>
        <v>203</v>
      </c>
      <c r="B199" s="12" t="s">
        <v>14</v>
      </c>
      <c r="C199" s="12" t="s">
        <v>15</v>
      </c>
      <c r="D199" s="12" t="str">
        <f>"赵健民"</f>
        <v>赵健民</v>
      </c>
      <c r="E199" s="12" t="str">
        <f>"24203010721"</f>
        <v>24203010721</v>
      </c>
      <c r="F199" s="13">
        <v>-1</v>
      </c>
      <c r="G199" s="1"/>
    </row>
    <row r="200" customHeight="1" spans="1:7">
      <c r="A200" s="12" t="str">
        <f t="shared" si="7"/>
        <v>203</v>
      </c>
      <c r="B200" s="12" t="s">
        <v>14</v>
      </c>
      <c r="C200" s="12" t="s">
        <v>15</v>
      </c>
      <c r="D200" s="12" t="str">
        <f>"张媛媛"</f>
        <v>张媛媛</v>
      </c>
      <c r="E200" s="12" t="str">
        <f>"24203010724"</f>
        <v>24203010724</v>
      </c>
      <c r="F200" s="13">
        <v>-1</v>
      </c>
      <c r="G200" s="1"/>
    </row>
    <row r="201" customHeight="1" spans="1:7">
      <c r="A201" s="12" t="str">
        <f t="shared" si="7"/>
        <v>203</v>
      </c>
      <c r="B201" s="12" t="s">
        <v>14</v>
      </c>
      <c r="C201" s="12" t="s">
        <v>15</v>
      </c>
      <c r="D201" s="12" t="str">
        <f>"乌兰"</f>
        <v>乌兰</v>
      </c>
      <c r="E201" s="12" t="str">
        <f>"24203010725"</f>
        <v>24203010725</v>
      </c>
      <c r="F201" s="13">
        <v>-1</v>
      </c>
      <c r="G201" s="1"/>
    </row>
    <row r="202" customHeight="1" spans="1:7">
      <c r="A202" s="12" t="str">
        <f t="shared" si="7"/>
        <v>203</v>
      </c>
      <c r="B202" s="12" t="s">
        <v>14</v>
      </c>
      <c r="C202" s="12" t="s">
        <v>15</v>
      </c>
      <c r="D202" s="12" t="str">
        <f>"呼叶龙 "</f>
        <v>呼叶龙 </v>
      </c>
      <c r="E202" s="12" t="str">
        <f>"24203010726"</f>
        <v>24203010726</v>
      </c>
      <c r="F202" s="13">
        <v>-1</v>
      </c>
      <c r="G202" s="1"/>
    </row>
    <row r="203" customHeight="1" spans="1:7">
      <c r="A203" s="12" t="str">
        <f t="shared" si="7"/>
        <v>203</v>
      </c>
      <c r="B203" s="12" t="s">
        <v>14</v>
      </c>
      <c r="C203" s="12" t="s">
        <v>15</v>
      </c>
      <c r="D203" s="12" t="str">
        <f>"温松熹 "</f>
        <v>温松熹 </v>
      </c>
      <c r="E203" s="12" t="str">
        <f>"24203010728"</f>
        <v>24203010728</v>
      </c>
      <c r="F203" s="13">
        <v>-1</v>
      </c>
      <c r="G203" s="1"/>
    </row>
    <row r="204" customHeight="1" spans="1:7">
      <c r="A204" s="12" t="str">
        <f t="shared" si="7"/>
        <v>203</v>
      </c>
      <c r="B204" s="12" t="s">
        <v>14</v>
      </c>
      <c r="C204" s="12" t="s">
        <v>15</v>
      </c>
      <c r="D204" s="12" t="str">
        <f>"赵彦"</f>
        <v>赵彦</v>
      </c>
      <c r="E204" s="12" t="str">
        <f>"24203010729"</f>
        <v>24203010729</v>
      </c>
      <c r="F204" s="13">
        <v>-1</v>
      </c>
      <c r="G204" s="1"/>
    </row>
    <row r="205" customHeight="1" spans="1:7">
      <c r="A205" s="12" t="str">
        <f t="shared" si="7"/>
        <v>203</v>
      </c>
      <c r="B205" s="12" t="s">
        <v>14</v>
      </c>
      <c r="C205" s="12" t="s">
        <v>15</v>
      </c>
      <c r="D205" s="12" t="str">
        <f>"张美欣"</f>
        <v>张美欣</v>
      </c>
      <c r="E205" s="12" t="str">
        <f>"24203010730"</f>
        <v>24203010730</v>
      </c>
      <c r="F205" s="13">
        <v>-1</v>
      </c>
      <c r="G205" s="1"/>
    </row>
    <row r="206" customHeight="1" spans="1:7">
      <c r="A206" s="12" t="str">
        <f t="shared" si="7"/>
        <v>203</v>
      </c>
      <c r="B206" s="12" t="s">
        <v>14</v>
      </c>
      <c r="C206" s="12" t="s">
        <v>15</v>
      </c>
      <c r="D206" s="12" t="str">
        <f>"周一帆"</f>
        <v>周一帆</v>
      </c>
      <c r="E206" s="12" t="str">
        <f>"24203010801"</f>
        <v>24203010801</v>
      </c>
      <c r="F206" s="13">
        <v>-1</v>
      </c>
      <c r="G206" s="1"/>
    </row>
    <row r="207" customHeight="1" spans="1:7">
      <c r="A207" s="12" t="str">
        <f t="shared" si="7"/>
        <v>203</v>
      </c>
      <c r="B207" s="12" t="s">
        <v>14</v>
      </c>
      <c r="C207" s="12" t="s">
        <v>15</v>
      </c>
      <c r="D207" s="12" t="str">
        <f>"王冉"</f>
        <v>王冉</v>
      </c>
      <c r="E207" s="12" t="str">
        <f>"24203010802"</f>
        <v>24203010802</v>
      </c>
      <c r="F207" s="13">
        <v>-1</v>
      </c>
      <c r="G207" s="1"/>
    </row>
    <row r="208" customHeight="1" spans="1:7">
      <c r="A208" s="12" t="str">
        <f t="shared" si="7"/>
        <v>203</v>
      </c>
      <c r="B208" s="12" t="s">
        <v>14</v>
      </c>
      <c r="C208" s="12" t="s">
        <v>15</v>
      </c>
      <c r="D208" s="12" t="str">
        <f>"刘洋"</f>
        <v>刘洋</v>
      </c>
      <c r="E208" s="12" t="str">
        <f>"24203010803"</f>
        <v>24203010803</v>
      </c>
      <c r="F208" s="13">
        <v>-1</v>
      </c>
      <c r="G208" s="1"/>
    </row>
    <row r="209" customHeight="1" spans="1:7">
      <c r="A209" s="12" t="str">
        <f t="shared" ref="A209:A235" si="8">"203"</f>
        <v>203</v>
      </c>
      <c r="B209" s="12" t="s">
        <v>14</v>
      </c>
      <c r="C209" s="12" t="s">
        <v>15</v>
      </c>
      <c r="D209" s="12" t="str">
        <f>"郁舒媛"</f>
        <v>郁舒媛</v>
      </c>
      <c r="E209" s="12" t="str">
        <f>"24203010805"</f>
        <v>24203010805</v>
      </c>
      <c r="F209" s="13">
        <v>-1</v>
      </c>
      <c r="G209" s="1"/>
    </row>
    <row r="210" customHeight="1" spans="1:7">
      <c r="A210" s="12" t="str">
        <f t="shared" si="8"/>
        <v>203</v>
      </c>
      <c r="B210" s="12" t="s">
        <v>14</v>
      </c>
      <c r="C210" s="12" t="s">
        <v>15</v>
      </c>
      <c r="D210" s="12" t="str">
        <f>"崔贺伟"</f>
        <v>崔贺伟</v>
      </c>
      <c r="E210" s="12" t="str">
        <f>"24203010806"</f>
        <v>24203010806</v>
      </c>
      <c r="F210" s="13">
        <v>-1</v>
      </c>
      <c r="G210" s="1"/>
    </row>
    <row r="211" customHeight="1" spans="1:7">
      <c r="A211" s="12" t="str">
        <f t="shared" si="8"/>
        <v>203</v>
      </c>
      <c r="B211" s="12" t="s">
        <v>14</v>
      </c>
      <c r="C211" s="12" t="s">
        <v>15</v>
      </c>
      <c r="D211" s="12" t="str">
        <f>"方艳"</f>
        <v>方艳</v>
      </c>
      <c r="E211" s="12" t="str">
        <f>"24203010808"</f>
        <v>24203010808</v>
      </c>
      <c r="F211" s="13">
        <v>-1</v>
      </c>
      <c r="G211" s="1"/>
    </row>
    <row r="212" customHeight="1" spans="1:7">
      <c r="A212" s="12" t="str">
        <f t="shared" si="8"/>
        <v>203</v>
      </c>
      <c r="B212" s="12" t="s">
        <v>14</v>
      </c>
      <c r="C212" s="12" t="s">
        <v>15</v>
      </c>
      <c r="D212" s="12" t="str">
        <f>"王福敏"</f>
        <v>王福敏</v>
      </c>
      <c r="E212" s="12" t="str">
        <f>"24203010811"</f>
        <v>24203010811</v>
      </c>
      <c r="F212" s="13">
        <v>-1</v>
      </c>
      <c r="G212" s="1"/>
    </row>
    <row r="213" customHeight="1" spans="1:7">
      <c r="A213" s="12" t="str">
        <f t="shared" si="8"/>
        <v>203</v>
      </c>
      <c r="B213" s="12" t="s">
        <v>14</v>
      </c>
      <c r="C213" s="12" t="s">
        <v>15</v>
      </c>
      <c r="D213" s="12" t="str">
        <f>"张阳"</f>
        <v>张阳</v>
      </c>
      <c r="E213" s="12" t="str">
        <f>"24203010812"</f>
        <v>24203010812</v>
      </c>
      <c r="F213" s="13">
        <v>-1</v>
      </c>
      <c r="G213" s="1"/>
    </row>
    <row r="214" customHeight="1" spans="1:7">
      <c r="A214" s="12" t="str">
        <f t="shared" si="8"/>
        <v>203</v>
      </c>
      <c r="B214" s="12" t="s">
        <v>14</v>
      </c>
      <c r="C214" s="12" t="s">
        <v>15</v>
      </c>
      <c r="D214" s="12" t="str">
        <f>"高瑞芬"</f>
        <v>高瑞芬</v>
      </c>
      <c r="E214" s="12" t="str">
        <f>"24203010815"</f>
        <v>24203010815</v>
      </c>
      <c r="F214" s="13">
        <v>-1</v>
      </c>
      <c r="G214" s="1"/>
    </row>
    <row r="215" customHeight="1" spans="1:7">
      <c r="A215" s="12" t="str">
        <f t="shared" si="8"/>
        <v>203</v>
      </c>
      <c r="B215" s="12" t="s">
        <v>14</v>
      </c>
      <c r="C215" s="12" t="s">
        <v>15</v>
      </c>
      <c r="D215" s="12" t="str">
        <f>"张鑫"</f>
        <v>张鑫</v>
      </c>
      <c r="E215" s="12" t="str">
        <f>"24203010817"</f>
        <v>24203010817</v>
      </c>
      <c r="F215" s="13">
        <v>-1</v>
      </c>
      <c r="G215" s="1"/>
    </row>
    <row r="216" customHeight="1" spans="1:7">
      <c r="A216" s="12" t="str">
        <f t="shared" si="8"/>
        <v>203</v>
      </c>
      <c r="B216" s="12" t="s">
        <v>14</v>
      </c>
      <c r="C216" s="12" t="s">
        <v>15</v>
      </c>
      <c r="D216" s="12" t="str">
        <f>"索伦格"</f>
        <v>索伦格</v>
      </c>
      <c r="E216" s="12" t="str">
        <f>"24203010818"</f>
        <v>24203010818</v>
      </c>
      <c r="F216" s="13">
        <v>-1</v>
      </c>
      <c r="G216" s="1"/>
    </row>
    <row r="217" customHeight="1" spans="1:7">
      <c r="A217" s="12" t="str">
        <f t="shared" si="8"/>
        <v>203</v>
      </c>
      <c r="B217" s="12" t="s">
        <v>14</v>
      </c>
      <c r="C217" s="12" t="s">
        <v>15</v>
      </c>
      <c r="D217" s="12" t="str">
        <f>"王薇"</f>
        <v>王薇</v>
      </c>
      <c r="E217" s="12" t="str">
        <f>"24203010819"</f>
        <v>24203010819</v>
      </c>
      <c r="F217" s="13">
        <v>-1</v>
      </c>
      <c r="G217" s="1"/>
    </row>
    <row r="218" customHeight="1" spans="1:7">
      <c r="A218" s="12" t="str">
        <f t="shared" si="8"/>
        <v>203</v>
      </c>
      <c r="B218" s="12" t="s">
        <v>14</v>
      </c>
      <c r="C218" s="12" t="s">
        <v>15</v>
      </c>
      <c r="D218" s="12" t="str">
        <f>"张佳艳"</f>
        <v>张佳艳</v>
      </c>
      <c r="E218" s="12" t="str">
        <f>"24203010821"</f>
        <v>24203010821</v>
      </c>
      <c r="F218" s="13">
        <v>-1</v>
      </c>
      <c r="G218" s="1"/>
    </row>
    <row r="219" customHeight="1" spans="1:7">
      <c r="A219" s="12" t="str">
        <f t="shared" si="8"/>
        <v>203</v>
      </c>
      <c r="B219" s="12" t="s">
        <v>14</v>
      </c>
      <c r="C219" s="12" t="s">
        <v>15</v>
      </c>
      <c r="D219" s="12" t="str">
        <f>"高雅茹"</f>
        <v>高雅茹</v>
      </c>
      <c r="E219" s="12" t="str">
        <f>"24203010822"</f>
        <v>24203010822</v>
      </c>
      <c r="F219" s="13">
        <v>-1</v>
      </c>
      <c r="G219" s="1"/>
    </row>
    <row r="220" customHeight="1" spans="1:7">
      <c r="A220" s="12" t="str">
        <f t="shared" si="8"/>
        <v>203</v>
      </c>
      <c r="B220" s="12" t="s">
        <v>14</v>
      </c>
      <c r="C220" s="12" t="s">
        <v>15</v>
      </c>
      <c r="D220" s="12" t="str">
        <f>"宁柏"</f>
        <v>宁柏</v>
      </c>
      <c r="E220" s="12" t="str">
        <f>"24203010825"</f>
        <v>24203010825</v>
      </c>
      <c r="F220" s="13">
        <v>-1</v>
      </c>
      <c r="G220" s="1"/>
    </row>
    <row r="221" customHeight="1" spans="1:7">
      <c r="A221" s="12" t="str">
        <f t="shared" si="8"/>
        <v>203</v>
      </c>
      <c r="B221" s="12" t="s">
        <v>14</v>
      </c>
      <c r="C221" s="12" t="s">
        <v>15</v>
      </c>
      <c r="D221" s="12" t="str">
        <f>"赵丹祺"</f>
        <v>赵丹祺</v>
      </c>
      <c r="E221" s="12" t="str">
        <f>"24203010827"</f>
        <v>24203010827</v>
      </c>
      <c r="F221" s="13">
        <v>-1</v>
      </c>
      <c r="G221" s="1"/>
    </row>
    <row r="222" customHeight="1" spans="1:7">
      <c r="A222" s="12" t="str">
        <f t="shared" si="8"/>
        <v>203</v>
      </c>
      <c r="B222" s="12" t="s">
        <v>14</v>
      </c>
      <c r="C222" s="12" t="s">
        <v>15</v>
      </c>
      <c r="D222" s="12" t="str">
        <f>"樊金强"</f>
        <v>樊金强</v>
      </c>
      <c r="E222" s="12" t="str">
        <f>"24203010828"</f>
        <v>24203010828</v>
      </c>
      <c r="F222" s="13">
        <v>-1</v>
      </c>
      <c r="G222" s="1"/>
    </row>
    <row r="223" customHeight="1" spans="1:7">
      <c r="A223" s="12" t="str">
        <f t="shared" si="8"/>
        <v>203</v>
      </c>
      <c r="B223" s="12" t="s">
        <v>14</v>
      </c>
      <c r="C223" s="12" t="s">
        <v>15</v>
      </c>
      <c r="D223" s="12" t="str">
        <f>"彩霞"</f>
        <v>彩霞</v>
      </c>
      <c r="E223" s="12" t="str">
        <f>"24203010829"</f>
        <v>24203010829</v>
      </c>
      <c r="F223" s="13">
        <v>-1</v>
      </c>
      <c r="G223" s="1"/>
    </row>
    <row r="224" customHeight="1" spans="1:7">
      <c r="A224" s="12" t="str">
        <f t="shared" si="8"/>
        <v>203</v>
      </c>
      <c r="B224" s="12" t="s">
        <v>14</v>
      </c>
      <c r="C224" s="12" t="s">
        <v>15</v>
      </c>
      <c r="D224" s="12" t="str">
        <f>"王静然"</f>
        <v>王静然</v>
      </c>
      <c r="E224" s="12" t="str">
        <f>"24203010901"</f>
        <v>24203010901</v>
      </c>
      <c r="F224" s="13">
        <v>-1</v>
      </c>
      <c r="G224" s="1"/>
    </row>
    <row r="225" customHeight="1" spans="1:7">
      <c r="A225" s="12" t="str">
        <f t="shared" si="8"/>
        <v>203</v>
      </c>
      <c r="B225" s="12" t="s">
        <v>14</v>
      </c>
      <c r="C225" s="12" t="s">
        <v>15</v>
      </c>
      <c r="D225" s="12" t="str">
        <f>"马茹"</f>
        <v>马茹</v>
      </c>
      <c r="E225" s="12" t="str">
        <f>"24203010902"</f>
        <v>24203010902</v>
      </c>
      <c r="F225" s="13">
        <v>-1</v>
      </c>
      <c r="G225" s="1"/>
    </row>
    <row r="226" customHeight="1" spans="1:7">
      <c r="A226" s="12" t="str">
        <f t="shared" si="8"/>
        <v>203</v>
      </c>
      <c r="B226" s="12" t="s">
        <v>14</v>
      </c>
      <c r="C226" s="12" t="s">
        <v>15</v>
      </c>
      <c r="D226" s="12" t="str">
        <f>"赵雯霞"</f>
        <v>赵雯霞</v>
      </c>
      <c r="E226" s="12" t="str">
        <f>"24203010903"</f>
        <v>24203010903</v>
      </c>
      <c r="F226" s="13">
        <v>-1</v>
      </c>
      <c r="G226" s="1"/>
    </row>
    <row r="227" customHeight="1" spans="1:7">
      <c r="A227" s="12" t="str">
        <f t="shared" si="8"/>
        <v>203</v>
      </c>
      <c r="B227" s="12" t="s">
        <v>14</v>
      </c>
      <c r="C227" s="12" t="s">
        <v>15</v>
      </c>
      <c r="D227" s="12" t="str">
        <f>"杨浩"</f>
        <v>杨浩</v>
      </c>
      <c r="E227" s="12" t="str">
        <f>"24203010906"</f>
        <v>24203010906</v>
      </c>
      <c r="F227" s="13">
        <v>-1</v>
      </c>
      <c r="G227" s="1"/>
    </row>
    <row r="228" customHeight="1" spans="1:7">
      <c r="A228" s="12" t="str">
        <f t="shared" si="8"/>
        <v>203</v>
      </c>
      <c r="B228" s="12" t="s">
        <v>14</v>
      </c>
      <c r="C228" s="12" t="s">
        <v>15</v>
      </c>
      <c r="D228" s="12" t="str">
        <f>"蔡海洋"</f>
        <v>蔡海洋</v>
      </c>
      <c r="E228" s="12" t="str">
        <f>"24203010907"</f>
        <v>24203010907</v>
      </c>
      <c r="F228" s="13">
        <v>-1</v>
      </c>
      <c r="G228" s="1"/>
    </row>
    <row r="229" customHeight="1" spans="1:7">
      <c r="A229" s="12" t="str">
        <f t="shared" si="8"/>
        <v>203</v>
      </c>
      <c r="B229" s="12" t="s">
        <v>14</v>
      </c>
      <c r="C229" s="12" t="s">
        <v>15</v>
      </c>
      <c r="D229" s="12" t="str">
        <f>"高明明"</f>
        <v>高明明</v>
      </c>
      <c r="E229" s="12" t="str">
        <f>"24203010908"</f>
        <v>24203010908</v>
      </c>
      <c r="F229" s="13">
        <v>-1</v>
      </c>
      <c r="G229" s="1"/>
    </row>
    <row r="230" customHeight="1" spans="1:7">
      <c r="A230" s="12" t="str">
        <f t="shared" si="8"/>
        <v>203</v>
      </c>
      <c r="B230" s="12" t="s">
        <v>14</v>
      </c>
      <c r="C230" s="12" t="s">
        <v>15</v>
      </c>
      <c r="D230" s="12" t="str">
        <f>"白轶婷"</f>
        <v>白轶婷</v>
      </c>
      <c r="E230" s="12" t="str">
        <f>"24203010909"</f>
        <v>24203010909</v>
      </c>
      <c r="F230" s="13">
        <v>-1</v>
      </c>
      <c r="G230" s="1"/>
    </row>
    <row r="231" customHeight="1" spans="1:7">
      <c r="A231" s="12" t="str">
        <f t="shared" si="8"/>
        <v>203</v>
      </c>
      <c r="B231" s="12" t="s">
        <v>14</v>
      </c>
      <c r="C231" s="12" t="s">
        <v>15</v>
      </c>
      <c r="D231" s="12" t="str">
        <f>"戴全胜"</f>
        <v>戴全胜</v>
      </c>
      <c r="E231" s="12" t="str">
        <f>"24203010910"</f>
        <v>24203010910</v>
      </c>
      <c r="F231" s="13">
        <v>-1</v>
      </c>
      <c r="G231" s="1"/>
    </row>
    <row r="232" customHeight="1" spans="1:7">
      <c r="A232" s="12" t="str">
        <f t="shared" si="8"/>
        <v>203</v>
      </c>
      <c r="B232" s="12" t="s">
        <v>14</v>
      </c>
      <c r="C232" s="12" t="s">
        <v>15</v>
      </c>
      <c r="D232" s="12" t="str">
        <f>"薛巧"</f>
        <v>薛巧</v>
      </c>
      <c r="E232" s="12" t="str">
        <f>"24203010911"</f>
        <v>24203010911</v>
      </c>
      <c r="F232" s="13">
        <v>-1</v>
      </c>
      <c r="G232" s="1"/>
    </row>
    <row r="233" customHeight="1" spans="1:7">
      <c r="A233" s="12" t="str">
        <f t="shared" si="8"/>
        <v>203</v>
      </c>
      <c r="B233" s="12" t="s">
        <v>14</v>
      </c>
      <c r="C233" s="12" t="s">
        <v>15</v>
      </c>
      <c r="D233" s="12" t="str">
        <f>"逯小冰"</f>
        <v>逯小冰</v>
      </c>
      <c r="E233" s="12" t="str">
        <f>"24203010913"</f>
        <v>24203010913</v>
      </c>
      <c r="F233" s="13">
        <v>-1</v>
      </c>
      <c r="G233" s="1"/>
    </row>
    <row r="234" customHeight="1" spans="1:7">
      <c r="A234" s="12" t="str">
        <f t="shared" si="8"/>
        <v>203</v>
      </c>
      <c r="B234" s="12" t="s">
        <v>14</v>
      </c>
      <c r="C234" s="12" t="s">
        <v>15</v>
      </c>
      <c r="D234" s="12" t="str">
        <f>"薛熙烨"</f>
        <v>薛熙烨</v>
      </c>
      <c r="E234" s="12" t="str">
        <f>"24203010914"</f>
        <v>24203010914</v>
      </c>
      <c r="F234" s="13">
        <v>-1</v>
      </c>
      <c r="G234" s="1"/>
    </row>
    <row r="235" customHeight="1" spans="1:7">
      <c r="A235" s="12" t="str">
        <f t="shared" si="8"/>
        <v>203</v>
      </c>
      <c r="B235" s="12" t="s">
        <v>14</v>
      </c>
      <c r="C235" s="12" t="s">
        <v>15</v>
      </c>
      <c r="D235" s="12" t="str">
        <f>"李云吉"</f>
        <v>李云吉</v>
      </c>
      <c r="E235" s="12" t="str">
        <f>"24203010915"</f>
        <v>24203010915</v>
      </c>
      <c r="F235" s="13">
        <v>-1</v>
      </c>
      <c r="G235" s="1"/>
    </row>
    <row r="236" customHeight="1" spans="1:7">
      <c r="A236" s="10" t="str">
        <f t="shared" ref="A236:A257" si="9">"204"</f>
        <v>204</v>
      </c>
      <c r="B236" s="10" t="s">
        <v>16</v>
      </c>
      <c r="C236" s="10" t="s">
        <v>15</v>
      </c>
      <c r="D236" s="10" t="str">
        <f>"李姝玟"</f>
        <v>李姝玟</v>
      </c>
      <c r="E236" s="10" t="str">
        <f>"24204011004"</f>
        <v>24204011004</v>
      </c>
      <c r="F236" s="11">
        <v>80.6</v>
      </c>
      <c r="G236" s="1"/>
    </row>
    <row r="237" customHeight="1" spans="1:7">
      <c r="A237" s="10" t="str">
        <f t="shared" si="9"/>
        <v>204</v>
      </c>
      <c r="B237" s="10" t="s">
        <v>16</v>
      </c>
      <c r="C237" s="10" t="s">
        <v>15</v>
      </c>
      <c r="D237" s="10" t="str">
        <f>"韩佳佳"</f>
        <v>韩佳佳</v>
      </c>
      <c r="E237" s="10" t="str">
        <f>"24204010928"</f>
        <v>24204010928</v>
      </c>
      <c r="F237" s="11">
        <v>78</v>
      </c>
      <c r="G237" s="1"/>
    </row>
    <row r="238" customHeight="1" spans="1:7">
      <c r="A238" s="10" t="str">
        <f t="shared" si="9"/>
        <v>204</v>
      </c>
      <c r="B238" s="10" t="s">
        <v>16</v>
      </c>
      <c r="C238" s="10" t="s">
        <v>15</v>
      </c>
      <c r="D238" s="10" t="str">
        <f>"杨悦彤"</f>
        <v>杨悦彤</v>
      </c>
      <c r="E238" s="10" t="str">
        <f>"24204010917"</f>
        <v>24204010917</v>
      </c>
      <c r="F238" s="11">
        <v>76.8</v>
      </c>
      <c r="G238" s="1"/>
    </row>
    <row r="239" customHeight="1" spans="1:7">
      <c r="A239" s="10" t="str">
        <f t="shared" si="9"/>
        <v>204</v>
      </c>
      <c r="B239" s="10" t="s">
        <v>16</v>
      </c>
      <c r="C239" s="10" t="s">
        <v>15</v>
      </c>
      <c r="D239" s="10" t="str">
        <f>"魏荣"</f>
        <v>魏荣</v>
      </c>
      <c r="E239" s="10" t="str">
        <f>"24204011003"</f>
        <v>24204011003</v>
      </c>
      <c r="F239" s="11">
        <v>74.8</v>
      </c>
      <c r="G239" s="1"/>
    </row>
    <row r="240" customHeight="1" spans="1:7">
      <c r="A240" s="10" t="str">
        <f t="shared" si="9"/>
        <v>204</v>
      </c>
      <c r="B240" s="10" t="s">
        <v>16</v>
      </c>
      <c r="C240" s="10" t="s">
        <v>15</v>
      </c>
      <c r="D240" s="10" t="str">
        <f>"王丹"</f>
        <v>王丹</v>
      </c>
      <c r="E240" s="10" t="str">
        <f>"24204010926"</f>
        <v>24204010926</v>
      </c>
      <c r="F240" s="11">
        <v>74.4</v>
      </c>
      <c r="G240" s="1"/>
    </row>
    <row r="241" customHeight="1" spans="1:7">
      <c r="A241" s="12" t="str">
        <f t="shared" si="9"/>
        <v>204</v>
      </c>
      <c r="B241" s="12" t="s">
        <v>16</v>
      </c>
      <c r="C241" s="12" t="s">
        <v>15</v>
      </c>
      <c r="D241" s="12" t="str">
        <f>"安镜奇"</f>
        <v>安镜奇</v>
      </c>
      <c r="E241" s="12" t="str">
        <f>"24204011006"</f>
        <v>24204011006</v>
      </c>
      <c r="F241" s="13">
        <v>70.7</v>
      </c>
      <c r="G241" s="1"/>
    </row>
    <row r="242" customHeight="1" spans="1:7">
      <c r="A242" s="12" t="str">
        <f t="shared" si="9"/>
        <v>204</v>
      </c>
      <c r="B242" s="12" t="s">
        <v>16</v>
      </c>
      <c r="C242" s="12" t="s">
        <v>15</v>
      </c>
      <c r="D242" s="12" t="str">
        <f>"柴达木"</f>
        <v>柴达木</v>
      </c>
      <c r="E242" s="12" t="str">
        <f>"24204010927"</f>
        <v>24204010927</v>
      </c>
      <c r="F242" s="13">
        <v>70.4</v>
      </c>
      <c r="G242" s="1"/>
    </row>
    <row r="243" customHeight="1" spans="1:7">
      <c r="A243" s="12" t="str">
        <f t="shared" si="9"/>
        <v>204</v>
      </c>
      <c r="B243" s="12" t="s">
        <v>16</v>
      </c>
      <c r="C243" s="12" t="s">
        <v>15</v>
      </c>
      <c r="D243" s="12" t="str">
        <f>"张国君"</f>
        <v>张国君</v>
      </c>
      <c r="E243" s="12" t="str">
        <f>"24204011005"</f>
        <v>24204011005</v>
      </c>
      <c r="F243" s="13">
        <v>60.4</v>
      </c>
      <c r="G243" s="1"/>
    </row>
    <row r="244" customHeight="1" spans="1:7">
      <c r="A244" s="12" t="str">
        <f t="shared" si="9"/>
        <v>204</v>
      </c>
      <c r="B244" s="12" t="s">
        <v>16</v>
      </c>
      <c r="C244" s="12" t="s">
        <v>15</v>
      </c>
      <c r="D244" s="12" t="str">
        <f>"其格乐根"</f>
        <v>其格乐根</v>
      </c>
      <c r="E244" s="12" t="str">
        <f>"24204010916"</f>
        <v>24204010916</v>
      </c>
      <c r="F244" s="13">
        <v>-1</v>
      </c>
      <c r="G244" s="1"/>
    </row>
    <row r="245" customHeight="1" spans="1:7">
      <c r="A245" s="12" t="str">
        <f t="shared" si="9"/>
        <v>204</v>
      </c>
      <c r="B245" s="12" t="s">
        <v>16</v>
      </c>
      <c r="C245" s="12" t="s">
        <v>15</v>
      </c>
      <c r="D245" s="12" t="str">
        <f>"李银凤"</f>
        <v>李银凤</v>
      </c>
      <c r="E245" s="12" t="str">
        <f>"24204010918"</f>
        <v>24204010918</v>
      </c>
      <c r="F245" s="13">
        <v>-1</v>
      </c>
      <c r="G245" s="1"/>
    </row>
    <row r="246" customHeight="1" spans="1:7">
      <c r="A246" s="12" t="str">
        <f t="shared" si="9"/>
        <v>204</v>
      </c>
      <c r="B246" s="12" t="s">
        <v>16</v>
      </c>
      <c r="C246" s="12" t="s">
        <v>15</v>
      </c>
      <c r="D246" s="12" t="str">
        <f>"浩日娃"</f>
        <v>浩日娃</v>
      </c>
      <c r="E246" s="12" t="str">
        <f>"24204010919"</f>
        <v>24204010919</v>
      </c>
      <c r="F246" s="13">
        <v>-1</v>
      </c>
      <c r="G246" s="1"/>
    </row>
    <row r="247" customHeight="1" spans="1:7">
      <c r="A247" s="12" t="str">
        <f t="shared" si="9"/>
        <v>204</v>
      </c>
      <c r="B247" s="12" t="s">
        <v>16</v>
      </c>
      <c r="C247" s="12" t="s">
        <v>15</v>
      </c>
      <c r="D247" s="12" t="str">
        <f>"袁梦圆"</f>
        <v>袁梦圆</v>
      </c>
      <c r="E247" s="12" t="str">
        <f>"24204010920"</f>
        <v>24204010920</v>
      </c>
      <c r="F247" s="13">
        <v>-1</v>
      </c>
      <c r="G247" s="1"/>
    </row>
    <row r="248" customHeight="1" spans="1:7">
      <c r="A248" s="12" t="str">
        <f t="shared" si="9"/>
        <v>204</v>
      </c>
      <c r="B248" s="12" t="s">
        <v>16</v>
      </c>
      <c r="C248" s="12" t="s">
        <v>15</v>
      </c>
      <c r="D248" s="12" t="str">
        <f>"孙蕾"</f>
        <v>孙蕾</v>
      </c>
      <c r="E248" s="12" t="str">
        <f>"24204010921"</f>
        <v>24204010921</v>
      </c>
      <c r="F248" s="13">
        <v>-1</v>
      </c>
      <c r="G248" s="1"/>
    </row>
    <row r="249" customHeight="1" spans="1:7">
      <c r="A249" s="12" t="str">
        <f t="shared" si="9"/>
        <v>204</v>
      </c>
      <c r="B249" s="12" t="s">
        <v>16</v>
      </c>
      <c r="C249" s="12" t="s">
        <v>15</v>
      </c>
      <c r="D249" s="12" t="str">
        <f>"杨亚民"</f>
        <v>杨亚民</v>
      </c>
      <c r="E249" s="12" t="str">
        <f>"24204010922"</f>
        <v>24204010922</v>
      </c>
      <c r="F249" s="13">
        <v>-1</v>
      </c>
      <c r="G249" s="1"/>
    </row>
    <row r="250" customHeight="1" spans="1:7">
      <c r="A250" s="12" t="str">
        <f t="shared" si="9"/>
        <v>204</v>
      </c>
      <c r="B250" s="12" t="s">
        <v>16</v>
      </c>
      <c r="C250" s="12" t="s">
        <v>15</v>
      </c>
      <c r="D250" s="12" t="str">
        <f>"庞轶聪"</f>
        <v>庞轶聪</v>
      </c>
      <c r="E250" s="12" t="str">
        <f>"24204010923"</f>
        <v>24204010923</v>
      </c>
      <c r="F250" s="13">
        <v>-1</v>
      </c>
      <c r="G250" s="1"/>
    </row>
    <row r="251" customHeight="1" spans="1:7">
      <c r="A251" s="12" t="str">
        <f t="shared" si="9"/>
        <v>204</v>
      </c>
      <c r="B251" s="12" t="s">
        <v>16</v>
      </c>
      <c r="C251" s="12" t="s">
        <v>15</v>
      </c>
      <c r="D251" s="12" t="str">
        <f>"常盼盼"</f>
        <v>常盼盼</v>
      </c>
      <c r="E251" s="12" t="str">
        <f>"24204010924"</f>
        <v>24204010924</v>
      </c>
      <c r="F251" s="13">
        <v>-1</v>
      </c>
      <c r="G251" s="1"/>
    </row>
    <row r="252" customHeight="1" spans="1:7">
      <c r="A252" s="12" t="str">
        <f t="shared" si="9"/>
        <v>204</v>
      </c>
      <c r="B252" s="12" t="s">
        <v>16</v>
      </c>
      <c r="C252" s="12" t="s">
        <v>15</v>
      </c>
      <c r="D252" s="12" t="str">
        <f>"韩晶"</f>
        <v>韩晶</v>
      </c>
      <c r="E252" s="12" t="str">
        <f>"24204010925"</f>
        <v>24204010925</v>
      </c>
      <c r="F252" s="13">
        <v>-1</v>
      </c>
      <c r="G252" s="1"/>
    </row>
    <row r="253" customHeight="1" spans="1:7">
      <c r="A253" s="12" t="str">
        <f t="shared" si="9"/>
        <v>204</v>
      </c>
      <c r="B253" s="12" t="s">
        <v>16</v>
      </c>
      <c r="C253" s="12" t="s">
        <v>15</v>
      </c>
      <c r="D253" s="12" t="str">
        <f>"达古拉"</f>
        <v>达古拉</v>
      </c>
      <c r="E253" s="12" t="str">
        <f>"24204010929"</f>
        <v>24204010929</v>
      </c>
      <c r="F253" s="13">
        <v>-1</v>
      </c>
      <c r="G253" s="1"/>
    </row>
    <row r="254" customHeight="1" spans="1:7">
      <c r="A254" s="12" t="str">
        <f t="shared" si="9"/>
        <v>204</v>
      </c>
      <c r="B254" s="12" t="s">
        <v>16</v>
      </c>
      <c r="C254" s="12" t="s">
        <v>15</v>
      </c>
      <c r="D254" s="12" t="str">
        <f>"张树"</f>
        <v>张树</v>
      </c>
      <c r="E254" s="12" t="str">
        <f>"24204010930"</f>
        <v>24204010930</v>
      </c>
      <c r="F254" s="13">
        <v>-1</v>
      </c>
      <c r="G254" s="1"/>
    </row>
    <row r="255" customHeight="1" spans="1:7">
      <c r="A255" s="12" t="str">
        <f t="shared" si="9"/>
        <v>204</v>
      </c>
      <c r="B255" s="12" t="s">
        <v>16</v>
      </c>
      <c r="C255" s="12" t="s">
        <v>15</v>
      </c>
      <c r="D255" s="12" t="str">
        <f>"史佳乐"</f>
        <v>史佳乐</v>
      </c>
      <c r="E255" s="12" t="str">
        <f>"24204011001"</f>
        <v>24204011001</v>
      </c>
      <c r="F255" s="13">
        <v>-1</v>
      </c>
      <c r="G255" s="1"/>
    </row>
    <row r="256" customHeight="1" spans="1:7">
      <c r="A256" s="12" t="str">
        <f t="shared" si="9"/>
        <v>204</v>
      </c>
      <c r="B256" s="12" t="s">
        <v>16</v>
      </c>
      <c r="C256" s="12" t="s">
        <v>15</v>
      </c>
      <c r="D256" s="12" t="str">
        <f>"高旨仪"</f>
        <v>高旨仪</v>
      </c>
      <c r="E256" s="12" t="str">
        <f>"24204011002"</f>
        <v>24204011002</v>
      </c>
      <c r="F256" s="13">
        <v>-1</v>
      </c>
      <c r="G256" s="1"/>
    </row>
    <row r="257" customHeight="1" spans="1:7">
      <c r="A257" s="12" t="str">
        <f t="shared" si="9"/>
        <v>204</v>
      </c>
      <c r="B257" s="12" t="s">
        <v>16</v>
      </c>
      <c r="C257" s="12" t="s">
        <v>15</v>
      </c>
      <c r="D257" s="12" t="str">
        <f>"魏媛"</f>
        <v>魏媛</v>
      </c>
      <c r="E257" s="12" t="str">
        <f>"24204011007"</f>
        <v>24204011007</v>
      </c>
      <c r="F257" s="13">
        <v>-1</v>
      </c>
      <c r="G257" s="1"/>
    </row>
    <row r="258" customHeight="1" spans="1:7">
      <c r="A258" s="10" t="str">
        <f t="shared" ref="A258:A279" si="10">"205"</f>
        <v>205</v>
      </c>
      <c r="B258" s="10" t="s">
        <v>17</v>
      </c>
      <c r="C258" s="10" t="s">
        <v>18</v>
      </c>
      <c r="D258" s="10" t="str">
        <f>"秦欣宇"</f>
        <v>秦欣宇</v>
      </c>
      <c r="E258" s="10" t="str">
        <f>"24205011014"</f>
        <v>24205011014</v>
      </c>
      <c r="F258" s="11">
        <v>80.4</v>
      </c>
      <c r="G258" s="1"/>
    </row>
    <row r="259" customHeight="1" spans="1:7">
      <c r="A259" s="10" t="str">
        <f t="shared" si="10"/>
        <v>205</v>
      </c>
      <c r="B259" s="10" t="s">
        <v>17</v>
      </c>
      <c r="C259" s="10" t="s">
        <v>18</v>
      </c>
      <c r="D259" s="10" t="str">
        <f>"崔燕"</f>
        <v>崔燕</v>
      </c>
      <c r="E259" s="10" t="str">
        <f>"24205011025"</f>
        <v>24205011025</v>
      </c>
      <c r="F259" s="11">
        <v>79</v>
      </c>
      <c r="G259" s="1"/>
    </row>
    <row r="260" customHeight="1" spans="1:7">
      <c r="A260" s="10" t="str">
        <f t="shared" si="10"/>
        <v>205</v>
      </c>
      <c r="B260" s="10" t="s">
        <v>17</v>
      </c>
      <c r="C260" s="10" t="s">
        <v>18</v>
      </c>
      <c r="D260" s="10" t="str">
        <f>"杨司宇"</f>
        <v>杨司宇</v>
      </c>
      <c r="E260" s="10" t="str">
        <f>"24205011010"</f>
        <v>24205011010</v>
      </c>
      <c r="F260" s="11">
        <v>75.2</v>
      </c>
      <c r="G260" s="1"/>
    </row>
    <row r="261" customHeight="1" spans="1:7">
      <c r="A261" s="10" t="str">
        <f t="shared" si="10"/>
        <v>205</v>
      </c>
      <c r="B261" s="10" t="s">
        <v>17</v>
      </c>
      <c r="C261" s="10" t="s">
        <v>18</v>
      </c>
      <c r="D261" s="10" t="str">
        <f>"王漫茹"</f>
        <v>王漫茹</v>
      </c>
      <c r="E261" s="10" t="str">
        <f>"24205011026"</f>
        <v>24205011026</v>
      </c>
      <c r="F261" s="11">
        <v>74.9</v>
      </c>
      <c r="G261" s="1"/>
    </row>
    <row r="262" customHeight="1" spans="1:7">
      <c r="A262" s="10" t="str">
        <f t="shared" si="10"/>
        <v>205</v>
      </c>
      <c r="B262" s="10" t="s">
        <v>17</v>
      </c>
      <c r="C262" s="10" t="s">
        <v>18</v>
      </c>
      <c r="D262" s="10" t="str">
        <f>"刘雪梅"</f>
        <v>刘雪梅</v>
      </c>
      <c r="E262" s="10" t="str">
        <f>"24205011024"</f>
        <v>24205011024</v>
      </c>
      <c r="F262" s="11">
        <v>73.4</v>
      </c>
      <c r="G262" s="1"/>
    </row>
    <row r="263" customHeight="1" spans="1:7">
      <c r="A263" s="12" t="str">
        <f t="shared" si="10"/>
        <v>205</v>
      </c>
      <c r="B263" s="12" t="s">
        <v>17</v>
      </c>
      <c r="C263" s="12" t="s">
        <v>18</v>
      </c>
      <c r="D263" s="12" t="str">
        <f>"王晓月"</f>
        <v>王晓月</v>
      </c>
      <c r="E263" s="12" t="str">
        <f>"24205011021"</f>
        <v>24205011021</v>
      </c>
      <c r="F263" s="13">
        <v>71.3</v>
      </c>
      <c r="G263" s="1"/>
    </row>
    <row r="264" customHeight="1" spans="1:7">
      <c r="A264" s="12" t="str">
        <f t="shared" si="10"/>
        <v>205</v>
      </c>
      <c r="B264" s="12" t="s">
        <v>17</v>
      </c>
      <c r="C264" s="12" t="s">
        <v>18</v>
      </c>
      <c r="D264" s="12" t="str">
        <f>"郝宁"</f>
        <v>郝宁</v>
      </c>
      <c r="E264" s="12" t="str">
        <f>"24205011027"</f>
        <v>24205011027</v>
      </c>
      <c r="F264" s="13">
        <v>71.2</v>
      </c>
      <c r="G264" s="1"/>
    </row>
    <row r="265" customHeight="1" spans="1:7">
      <c r="A265" s="12" t="str">
        <f t="shared" si="10"/>
        <v>205</v>
      </c>
      <c r="B265" s="12" t="s">
        <v>17</v>
      </c>
      <c r="C265" s="12" t="s">
        <v>18</v>
      </c>
      <c r="D265" s="12" t="str">
        <f>"刘彩虹"</f>
        <v>刘彩虹</v>
      </c>
      <c r="E265" s="12" t="str">
        <f>"24205011022"</f>
        <v>24205011022</v>
      </c>
      <c r="F265" s="13">
        <v>71.1</v>
      </c>
      <c r="G265" s="1"/>
    </row>
    <row r="266" customHeight="1" spans="1:7">
      <c r="A266" s="12" t="str">
        <f t="shared" si="10"/>
        <v>205</v>
      </c>
      <c r="B266" s="12" t="s">
        <v>17</v>
      </c>
      <c r="C266" s="12" t="s">
        <v>18</v>
      </c>
      <c r="D266" s="12" t="str">
        <f>"徐锦秀"</f>
        <v>徐锦秀</v>
      </c>
      <c r="E266" s="12" t="str">
        <f>"24205011012"</f>
        <v>24205011012</v>
      </c>
      <c r="F266" s="13">
        <v>70.4</v>
      </c>
      <c r="G266" s="1"/>
    </row>
    <row r="267" customHeight="1" spans="1:7">
      <c r="A267" s="12" t="str">
        <f t="shared" si="10"/>
        <v>205</v>
      </c>
      <c r="B267" s="12" t="s">
        <v>17</v>
      </c>
      <c r="C267" s="12" t="s">
        <v>18</v>
      </c>
      <c r="D267" s="12" t="str">
        <f>"都乐根"</f>
        <v>都乐根</v>
      </c>
      <c r="E267" s="12" t="str">
        <f>"24205011008"</f>
        <v>24205011008</v>
      </c>
      <c r="F267" s="13">
        <v>-1</v>
      </c>
      <c r="G267" s="1"/>
    </row>
    <row r="268" customHeight="1" spans="1:7">
      <c r="A268" s="12" t="str">
        <f t="shared" si="10"/>
        <v>205</v>
      </c>
      <c r="B268" s="12" t="s">
        <v>17</v>
      </c>
      <c r="C268" s="12" t="s">
        <v>18</v>
      </c>
      <c r="D268" s="12" t="str">
        <f>"王磊"</f>
        <v>王磊</v>
      </c>
      <c r="E268" s="12" t="str">
        <f>"24205011009"</f>
        <v>24205011009</v>
      </c>
      <c r="F268" s="13">
        <v>-1</v>
      </c>
      <c r="G268" s="1"/>
    </row>
    <row r="269" customHeight="1" spans="1:7">
      <c r="A269" s="12" t="str">
        <f t="shared" si="10"/>
        <v>205</v>
      </c>
      <c r="B269" s="12" t="s">
        <v>17</v>
      </c>
      <c r="C269" s="12" t="s">
        <v>18</v>
      </c>
      <c r="D269" s="12" t="str">
        <f>"田鑫"</f>
        <v>田鑫</v>
      </c>
      <c r="E269" s="12" t="str">
        <f>"24205011011"</f>
        <v>24205011011</v>
      </c>
      <c r="F269" s="13">
        <v>-1</v>
      </c>
      <c r="G269" s="1"/>
    </row>
    <row r="270" customHeight="1" spans="1:7">
      <c r="A270" s="12" t="str">
        <f t="shared" si="10"/>
        <v>205</v>
      </c>
      <c r="B270" s="12" t="s">
        <v>17</v>
      </c>
      <c r="C270" s="12" t="s">
        <v>18</v>
      </c>
      <c r="D270" s="12" t="str">
        <f>"刘敏"</f>
        <v>刘敏</v>
      </c>
      <c r="E270" s="12" t="str">
        <f>"24205011013"</f>
        <v>24205011013</v>
      </c>
      <c r="F270" s="13">
        <v>-1</v>
      </c>
      <c r="G270" s="1"/>
    </row>
    <row r="271" customHeight="1" spans="1:7">
      <c r="A271" s="12" t="str">
        <f t="shared" si="10"/>
        <v>205</v>
      </c>
      <c r="B271" s="12" t="s">
        <v>17</v>
      </c>
      <c r="C271" s="12" t="s">
        <v>18</v>
      </c>
      <c r="D271" s="12" t="str">
        <f>"王围圆"</f>
        <v>王围圆</v>
      </c>
      <c r="E271" s="12" t="str">
        <f>"24205011015"</f>
        <v>24205011015</v>
      </c>
      <c r="F271" s="13">
        <v>-1</v>
      </c>
      <c r="G271" s="1"/>
    </row>
    <row r="272" customHeight="1" spans="1:7">
      <c r="A272" s="12" t="str">
        <f t="shared" si="10"/>
        <v>205</v>
      </c>
      <c r="B272" s="12" t="s">
        <v>17</v>
      </c>
      <c r="C272" s="12" t="s">
        <v>18</v>
      </c>
      <c r="D272" s="12" t="str">
        <f>"梁春宾"</f>
        <v>梁春宾</v>
      </c>
      <c r="E272" s="12" t="str">
        <f>"24205011016"</f>
        <v>24205011016</v>
      </c>
      <c r="F272" s="13">
        <v>-1</v>
      </c>
      <c r="G272" s="1"/>
    </row>
    <row r="273" customHeight="1" spans="1:7">
      <c r="A273" s="12" t="str">
        <f t="shared" si="10"/>
        <v>205</v>
      </c>
      <c r="B273" s="12" t="s">
        <v>17</v>
      </c>
      <c r="C273" s="12" t="s">
        <v>18</v>
      </c>
      <c r="D273" s="12" t="str">
        <f>"那伊雅"</f>
        <v>那伊雅</v>
      </c>
      <c r="E273" s="12" t="str">
        <f>"24205011017"</f>
        <v>24205011017</v>
      </c>
      <c r="F273" s="13">
        <v>-1</v>
      </c>
      <c r="G273" s="1"/>
    </row>
    <row r="274" customHeight="1" spans="1:7">
      <c r="A274" s="12" t="str">
        <f t="shared" si="10"/>
        <v>205</v>
      </c>
      <c r="B274" s="12" t="s">
        <v>17</v>
      </c>
      <c r="C274" s="12" t="s">
        <v>18</v>
      </c>
      <c r="D274" s="12" t="str">
        <f>"于金波"</f>
        <v>于金波</v>
      </c>
      <c r="E274" s="12" t="str">
        <f>"24205011018"</f>
        <v>24205011018</v>
      </c>
      <c r="F274" s="13">
        <v>-1</v>
      </c>
      <c r="G274" s="1"/>
    </row>
    <row r="275" customHeight="1" spans="1:7">
      <c r="A275" s="12" t="str">
        <f t="shared" si="10"/>
        <v>205</v>
      </c>
      <c r="B275" s="12" t="s">
        <v>17</v>
      </c>
      <c r="C275" s="12" t="s">
        <v>18</v>
      </c>
      <c r="D275" s="12" t="str">
        <f>"李甜甜"</f>
        <v>李甜甜</v>
      </c>
      <c r="E275" s="12" t="str">
        <f>"24205011019"</f>
        <v>24205011019</v>
      </c>
      <c r="F275" s="13">
        <v>-1</v>
      </c>
      <c r="G275" s="1"/>
    </row>
    <row r="276" customHeight="1" spans="1:7">
      <c r="A276" s="12" t="str">
        <f t="shared" si="10"/>
        <v>205</v>
      </c>
      <c r="B276" s="12" t="s">
        <v>17</v>
      </c>
      <c r="C276" s="12" t="s">
        <v>18</v>
      </c>
      <c r="D276" s="12" t="str">
        <f>"徐菁艺"</f>
        <v>徐菁艺</v>
      </c>
      <c r="E276" s="12" t="str">
        <f>"24205011020"</f>
        <v>24205011020</v>
      </c>
      <c r="F276" s="13">
        <v>-1</v>
      </c>
      <c r="G276" s="1"/>
    </row>
    <row r="277" customHeight="1" spans="1:7">
      <c r="A277" s="12" t="str">
        <f t="shared" si="10"/>
        <v>205</v>
      </c>
      <c r="B277" s="12" t="s">
        <v>17</v>
      </c>
      <c r="C277" s="12" t="s">
        <v>18</v>
      </c>
      <c r="D277" s="12" t="str">
        <f>"张灵敏"</f>
        <v>张灵敏</v>
      </c>
      <c r="E277" s="12" t="str">
        <f>"24205011023"</f>
        <v>24205011023</v>
      </c>
      <c r="F277" s="13">
        <v>-1</v>
      </c>
      <c r="G277" s="1"/>
    </row>
    <row r="278" customHeight="1" spans="1:7">
      <c r="A278" s="12" t="str">
        <f t="shared" si="10"/>
        <v>205</v>
      </c>
      <c r="B278" s="12" t="s">
        <v>17</v>
      </c>
      <c r="C278" s="12" t="s">
        <v>18</v>
      </c>
      <c r="D278" s="12" t="str">
        <f>"闫冉瑶"</f>
        <v>闫冉瑶</v>
      </c>
      <c r="E278" s="12" t="str">
        <f>"24205011028"</f>
        <v>24205011028</v>
      </c>
      <c r="F278" s="13">
        <v>-1</v>
      </c>
      <c r="G278" s="1"/>
    </row>
    <row r="279" customHeight="1" spans="1:7">
      <c r="A279" s="12" t="str">
        <f t="shared" si="10"/>
        <v>205</v>
      </c>
      <c r="B279" s="12" t="s">
        <v>17</v>
      </c>
      <c r="C279" s="12" t="s">
        <v>18</v>
      </c>
      <c r="D279" s="12" t="str">
        <f>"郭银"</f>
        <v>郭银</v>
      </c>
      <c r="E279" s="12" t="str">
        <f>"24205011029"</f>
        <v>24205011029</v>
      </c>
      <c r="F279" s="13">
        <v>-1</v>
      </c>
      <c r="G279" s="1"/>
    </row>
    <row r="280" customHeight="1" spans="1:7">
      <c r="A280" s="10" t="str">
        <f t="shared" ref="A280:A311" si="11">"206"</f>
        <v>206</v>
      </c>
      <c r="B280" s="10" t="s">
        <v>14</v>
      </c>
      <c r="C280" s="10" t="s">
        <v>19</v>
      </c>
      <c r="D280" s="10" t="str">
        <f>"杨瑞"</f>
        <v>杨瑞</v>
      </c>
      <c r="E280" s="10" t="str">
        <f>"24206011102"</f>
        <v>24206011102</v>
      </c>
      <c r="F280" s="11">
        <v>81.2</v>
      </c>
      <c r="G280" s="1"/>
    </row>
    <row r="281" customHeight="1" spans="1:7">
      <c r="A281" s="10" t="str">
        <f t="shared" si="11"/>
        <v>206</v>
      </c>
      <c r="B281" s="10" t="s">
        <v>14</v>
      </c>
      <c r="C281" s="10" t="s">
        <v>19</v>
      </c>
      <c r="D281" s="10" t="str">
        <f>"付海燕"</f>
        <v>付海燕</v>
      </c>
      <c r="E281" s="10" t="str">
        <f>"24206011123"</f>
        <v>24206011123</v>
      </c>
      <c r="F281" s="11">
        <v>79.7</v>
      </c>
      <c r="G281" s="1"/>
    </row>
    <row r="282" customHeight="1" spans="1:7">
      <c r="A282" s="10" t="str">
        <f t="shared" si="11"/>
        <v>206</v>
      </c>
      <c r="B282" s="10" t="s">
        <v>14</v>
      </c>
      <c r="C282" s="10" t="s">
        <v>19</v>
      </c>
      <c r="D282" s="10" t="str">
        <f>"江英娜"</f>
        <v>江英娜</v>
      </c>
      <c r="E282" s="10" t="str">
        <f>"24206011112"</f>
        <v>24206011112</v>
      </c>
      <c r="F282" s="11">
        <v>76.8</v>
      </c>
      <c r="G282" s="1"/>
    </row>
    <row r="283" customHeight="1" spans="1:7">
      <c r="A283" s="10" t="str">
        <f t="shared" si="11"/>
        <v>206</v>
      </c>
      <c r="B283" s="10" t="s">
        <v>14</v>
      </c>
      <c r="C283" s="10" t="s">
        <v>19</v>
      </c>
      <c r="D283" s="10" t="str">
        <f>"孙尚亨"</f>
        <v>孙尚亨</v>
      </c>
      <c r="E283" s="10" t="str">
        <f>"24206011206"</f>
        <v>24206011206</v>
      </c>
      <c r="F283" s="11">
        <v>76.4</v>
      </c>
      <c r="G283" s="1"/>
    </row>
    <row r="284" customHeight="1" spans="1:7">
      <c r="A284" s="10" t="str">
        <f t="shared" si="11"/>
        <v>206</v>
      </c>
      <c r="B284" s="10" t="s">
        <v>14</v>
      </c>
      <c r="C284" s="10" t="s">
        <v>19</v>
      </c>
      <c r="D284" s="10" t="str">
        <f>"呼斯乐"</f>
        <v>呼斯乐</v>
      </c>
      <c r="E284" s="10" t="str">
        <f>"24206011030"</f>
        <v>24206011030</v>
      </c>
      <c r="F284" s="11">
        <v>75.6</v>
      </c>
      <c r="G284" s="1"/>
    </row>
    <row r="285" customHeight="1" spans="1:7">
      <c r="A285" s="12" t="str">
        <f t="shared" si="11"/>
        <v>206</v>
      </c>
      <c r="B285" s="12" t="s">
        <v>14</v>
      </c>
      <c r="C285" s="12" t="s">
        <v>19</v>
      </c>
      <c r="D285" s="12" t="str">
        <f>"韩铁龙"</f>
        <v>韩铁龙</v>
      </c>
      <c r="E285" s="12" t="str">
        <f>"24206011125"</f>
        <v>24206011125</v>
      </c>
      <c r="F285" s="13">
        <v>75.3</v>
      </c>
      <c r="G285" s="1"/>
    </row>
    <row r="286" customHeight="1" spans="1:7">
      <c r="A286" s="12" t="str">
        <f t="shared" si="11"/>
        <v>206</v>
      </c>
      <c r="B286" s="12" t="s">
        <v>14</v>
      </c>
      <c r="C286" s="12" t="s">
        <v>19</v>
      </c>
      <c r="D286" s="12" t="str">
        <f>"张佳妮"</f>
        <v>张佳妮</v>
      </c>
      <c r="E286" s="12" t="str">
        <f>"24206011203"</f>
        <v>24206011203</v>
      </c>
      <c r="F286" s="13">
        <v>75</v>
      </c>
      <c r="G286" s="1"/>
    </row>
    <row r="287" customHeight="1" spans="1:7">
      <c r="A287" s="12" t="str">
        <f t="shared" si="11"/>
        <v>206</v>
      </c>
      <c r="B287" s="12" t="s">
        <v>14</v>
      </c>
      <c r="C287" s="12" t="s">
        <v>19</v>
      </c>
      <c r="D287" s="12" t="str">
        <f>"晋伯文"</f>
        <v>晋伯文</v>
      </c>
      <c r="E287" s="12" t="str">
        <f>"24206011211"</f>
        <v>24206011211</v>
      </c>
      <c r="F287" s="13">
        <v>73.2</v>
      </c>
      <c r="G287" s="1"/>
    </row>
    <row r="288" customHeight="1" spans="1:7">
      <c r="A288" s="12" t="str">
        <f t="shared" si="11"/>
        <v>206</v>
      </c>
      <c r="B288" s="12" t="s">
        <v>14</v>
      </c>
      <c r="C288" s="12" t="s">
        <v>19</v>
      </c>
      <c r="D288" s="12" t="str">
        <f>"郭佳欣"</f>
        <v>郭佳欣</v>
      </c>
      <c r="E288" s="12" t="str">
        <f>"24206011116"</f>
        <v>24206011116</v>
      </c>
      <c r="F288" s="13">
        <v>72.9</v>
      </c>
      <c r="G288" s="1"/>
    </row>
    <row r="289" customHeight="1" spans="1:7">
      <c r="A289" s="12" t="str">
        <f t="shared" si="11"/>
        <v>206</v>
      </c>
      <c r="B289" s="12" t="s">
        <v>14</v>
      </c>
      <c r="C289" s="12" t="s">
        <v>19</v>
      </c>
      <c r="D289" s="12" t="str">
        <f>"折寰宇"</f>
        <v>折寰宇</v>
      </c>
      <c r="E289" s="12" t="str">
        <f>"24206011103"</f>
        <v>24206011103</v>
      </c>
      <c r="F289" s="13">
        <v>72.6</v>
      </c>
      <c r="G289" s="1"/>
    </row>
    <row r="290" customHeight="1" spans="1:7">
      <c r="A290" s="12" t="str">
        <f t="shared" si="11"/>
        <v>206</v>
      </c>
      <c r="B290" s="12" t="s">
        <v>14</v>
      </c>
      <c r="C290" s="12" t="s">
        <v>19</v>
      </c>
      <c r="D290" s="12" t="str">
        <f>"徐嘉敏"</f>
        <v>徐嘉敏</v>
      </c>
      <c r="E290" s="12" t="str">
        <f>"24206011117"</f>
        <v>24206011117</v>
      </c>
      <c r="F290" s="13">
        <v>71.9</v>
      </c>
      <c r="G290" s="1"/>
    </row>
    <row r="291" customHeight="1" spans="1:7">
      <c r="A291" s="12" t="str">
        <f t="shared" si="11"/>
        <v>206</v>
      </c>
      <c r="B291" s="12" t="s">
        <v>14</v>
      </c>
      <c r="C291" s="12" t="s">
        <v>19</v>
      </c>
      <c r="D291" s="12" t="str">
        <f>"乔羽婧"</f>
        <v>乔羽婧</v>
      </c>
      <c r="E291" s="12" t="str">
        <f>"24206011226"</f>
        <v>24206011226</v>
      </c>
      <c r="F291" s="13">
        <v>71.9</v>
      </c>
      <c r="G291" s="1"/>
    </row>
    <row r="292" customHeight="1" spans="1:7">
      <c r="A292" s="12" t="str">
        <f t="shared" si="11"/>
        <v>206</v>
      </c>
      <c r="B292" s="12" t="s">
        <v>14</v>
      </c>
      <c r="C292" s="12" t="s">
        <v>19</v>
      </c>
      <c r="D292" s="12" t="str">
        <f>"赵靖武"</f>
        <v>赵靖武</v>
      </c>
      <c r="E292" s="12" t="str">
        <f>"24206011222"</f>
        <v>24206011222</v>
      </c>
      <c r="F292" s="13">
        <v>71.7</v>
      </c>
      <c r="G292" s="1"/>
    </row>
    <row r="293" customHeight="1" spans="1:7">
      <c r="A293" s="12" t="str">
        <f t="shared" si="11"/>
        <v>206</v>
      </c>
      <c r="B293" s="12" t="s">
        <v>14</v>
      </c>
      <c r="C293" s="12" t="s">
        <v>19</v>
      </c>
      <c r="D293" s="12" t="str">
        <f>"何天福"</f>
        <v>何天福</v>
      </c>
      <c r="E293" s="12" t="str">
        <f>"24206011205"</f>
        <v>24206011205</v>
      </c>
      <c r="F293" s="13">
        <v>71.6</v>
      </c>
      <c r="G293" s="1"/>
    </row>
    <row r="294" customHeight="1" spans="1:7">
      <c r="A294" s="12" t="str">
        <f t="shared" si="11"/>
        <v>206</v>
      </c>
      <c r="B294" s="12" t="s">
        <v>14</v>
      </c>
      <c r="C294" s="12" t="s">
        <v>19</v>
      </c>
      <c r="D294" s="12" t="str">
        <f>"王宇欣"</f>
        <v>王宇欣</v>
      </c>
      <c r="E294" s="12" t="str">
        <f>"24206011104"</f>
        <v>24206011104</v>
      </c>
      <c r="F294" s="13">
        <v>69.7</v>
      </c>
      <c r="G294" s="1"/>
    </row>
    <row r="295" customHeight="1" spans="1:7">
      <c r="A295" s="12" t="str">
        <f t="shared" si="11"/>
        <v>206</v>
      </c>
      <c r="B295" s="12" t="s">
        <v>14</v>
      </c>
      <c r="C295" s="12" t="s">
        <v>19</v>
      </c>
      <c r="D295" s="12" t="str">
        <f>"石李慧"</f>
        <v>石李慧</v>
      </c>
      <c r="E295" s="12" t="str">
        <f>"24206011115"</f>
        <v>24206011115</v>
      </c>
      <c r="F295" s="13">
        <v>68.9</v>
      </c>
      <c r="G295" s="1"/>
    </row>
    <row r="296" customHeight="1" spans="1:7">
      <c r="A296" s="12" t="str">
        <f t="shared" si="11"/>
        <v>206</v>
      </c>
      <c r="B296" s="12" t="s">
        <v>14</v>
      </c>
      <c r="C296" s="12" t="s">
        <v>19</v>
      </c>
      <c r="D296" s="12" t="str">
        <f>"杨宏丽"</f>
        <v>杨宏丽</v>
      </c>
      <c r="E296" s="12" t="str">
        <f>"24206011101"</f>
        <v>24206011101</v>
      </c>
      <c r="F296" s="13">
        <v>68.2</v>
      </c>
      <c r="G296" s="1"/>
    </row>
    <row r="297" customHeight="1" spans="1:7">
      <c r="A297" s="12" t="str">
        <f t="shared" si="11"/>
        <v>206</v>
      </c>
      <c r="B297" s="12" t="s">
        <v>14</v>
      </c>
      <c r="C297" s="12" t="s">
        <v>19</v>
      </c>
      <c r="D297" s="12" t="str">
        <f>"李烜瑶"</f>
        <v>李烜瑶</v>
      </c>
      <c r="E297" s="12" t="str">
        <f>"24206011114"</f>
        <v>24206011114</v>
      </c>
      <c r="F297" s="13">
        <v>61.8</v>
      </c>
      <c r="G297" s="1"/>
    </row>
    <row r="298" customHeight="1" spans="1:7">
      <c r="A298" s="12" t="str">
        <f t="shared" si="11"/>
        <v>206</v>
      </c>
      <c r="B298" s="12" t="s">
        <v>14</v>
      </c>
      <c r="C298" s="12" t="s">
        <v>19</v>
      </c>
      <c r="D298" s="12" t="str">
        <f>"李炳如"</f>
        <v>李炳如</v>
      </c>
      <c r="E298" s="12" t="str">
        <f>"24206011121"</f>
        <v>24206011121</v>
      </c>
      <c r="F298" s="13">
        <v>59.8</v>
      </c>
      <c r="G298" s="1"/>
    </row>
    <row r="299" customHeight="1" spans="1:7">
      <c r="A299" s="12" t="str">
        <f t="shared" si="11"/>
        <v>206</v>
      </c>
      <c r="B299" s="12" t="s">
        <v>14</v>
      </c>
      <c r="C299" s="12" t="s">
        <v>19</v>
      </c>
      <c r="D299" s="12" t="str">
        <f>"王璐"</f>
        <v>王璐</v>
      </c>
      <c r="E299" s="12" t="str">
        <f>"24206011105"</f>
        <v>24206011105</v>
      </c>
      <c r="F299" s="13">
        <v>-1</v>
      </c>
      <c r="G299" s="1"/>
    </row>
    <row r="300" customHeight="1" spans="1:7">
      <c r="A300" s="12" t="str">
        <f t="shared" si="11"/>
        <v>206</v>
      </c>
      <c r="B300" s="12" t="s">
        <v>14</v>
      </c>
      <c r="C300" s="12" t="s">
        <v>19</v>
      </c>
      <c r="D300" s="12" t="str">
        <f>"郭锦澎"</f>
        <v>郭锦澎</v>
      </c>
      <c r="E300" s="12" t="str">
        <f>"24206011106"</f>
        <v>24206011106</v>
      </c>
      <c r="F300" s="13">
        <v>-1</v>
      </c>
      <c r="G300" s="1"/>
    </row>
    <row r="301" customHeight="1" spans="1:7">
      <c r="A301" s="12" t="str">
        <f t="shared" si="11"/>
        <v>206</v>
      </c>
      <c r="B301" s="12" t="s">
        <v>14</v>
      </c>
      <c r="C301" s="12" t="s">
        <v>19</v>
      </c>
      <c r="D301" s="12" t="str">
        <f>"王慧"</f>
        <v>王慧</v>
      </c>
      <c r="E301" s="12" t="str">
        <f>"24206011107"</f>
        <v>24206011107</v>
      </c>
      <c r="F301" s="13">
        <v>-1</v>
      </c>
      <c r="G301" s="1"/>
    </row>
    <row r="302" customHeight="1" spans="1:7">
      <c r="A302" s="12" t="str">
        <f t="shared" si="11"/>
        <v>206</v>
      </c>
      <c r="B302" s="12" t="s">
        <v>14</v>
      </c>
      <c r="C302" s="12" t="s">
        <v>19</v>
      </c>
      <c r="D302" s="12" t="str">
        <f>"冯雅馨"</f>
        <v>冯雅馨</v>
      </c>
      <c r="E302" s="12" t="str">
        <f>"24206011108"</f>
        <v>24206011108</v>
      </c>
      <c r="F302" s="13">
        <v>-1</v>
      </c>
      <c r="G302" s="1"/>
    </row>
    <row r="303" customHeight="1" spans="1:7">
      <c r="A303" s="12" t="str">
        <f t="shared" si="11"/>
        <v>206</v>
      </c>
      <c r="B303" s="12" t="s">
        <v>14</v>
      </c>
      <c r="C303" s="12" t="s">
        <v>19</v>
      </c>
      <c r="D303" s="12" t="str">
        <f>"玉峰"</f>
        <v>玉峰</v>
      </c>
      <c r="E303" s="12" t="str">
        <f>"24206011109"</f>
        <v>24206011109</v>
      </c>
      <c r="F303" s="13">
        <v>-1</v>
      </c>
      <c r="G303" s="1"/>
    </row>
    <row r="304" customHeight="1" spans="1:7">
      <c r="A304" s="12" t="str">
        <f t="shared" si="11"/>
        <v>206</v>
      </c>
      <c r="B304" s="12" t="s">
        <v>14</v>
      </c>
      <c r="C304" s="12" t="s">
        <v>19</v>
      </c>
      <c r="D304" s="12" t="str">
        <f>"鸿格尔朱拉"</f>
        <v>鸿格尔朱拉</v>
      </c>
      <c r="E304" s="12" t="str">
        <f>"24206011110"</f>
        <v>24206011110</v>
      </c>
      <c r="F304" s="13">
        <v>-1</v>
      </c>
      <c r="G304" s="1"/>
    </row>
    <row r="305" customHeight="1" spans="1:7">
      <c r="A305" s="12" t="str">
        <f t="shared" si="11"/>
        <v>206</v>
      </c>
      <c r="B305" s="12" t="s">
        <v>14</v>
      </c>
      <c r="C305" s="12" t="s">
        <v>19</v>
      </c>
      <c r="D305" s="12" t="str">
        <f>"苏日古嘎"</f>
        <v>苏日古嘎</v>
      </c>
      <c r="E305" s="12" t="str">
        <f>"24206011111"</f>
        <v>24206011111</v>
      </c>
      <c r="F305" s="13">
        <v>-1</v>
      </c>
      <c r="G305" s="1"/>
    </row>
    <row r="306" customHeight="1" spans="1:7">
      <c r="A306" s="12" t="str">
        <f t="shared" si="11"/>
        <v>206</v>
      </c>
      <c r="B306" s="12" t="s">
        <v>14</v>
      </c>
      <c r="C306" s="12" t="s">
        <v>19</v>
      </c>
      <c r="D306" s="12" t="str">
        <f>"邱悦怡"</f>
        <v>邱悦怡</v>
      </c>
      <c r="E306" s="12" t="str">
        <f>"24206011113"</f>
        <v>24206011113</v>
      </c>
      <c r="F306" s="13">
        <v>-1</v>
      </c>
      <c r="G306" s="1"/>
    </row>
    <row r="307" customHeight="1" spans="1:7">
      <c r="A307" s="12" t="str">
        <f t="shared" si="11"/>
        <v>206</v>
      </c>
      <c r="B307" s="12" t="s">
        <v>14</v>
      </c>
      <c r="C307" s="12" t="s">
        <v>19</v>
      </c>
      <c r="D307" s="12" t="str">
        <f>"吴珊珊"</f>
        <v>吴珊珊</v>
      </c>
      <c r="E307" s="12" t="str">
        <f>"24206011118"</f>
        <v>24206011118</v>
      </c>
      <c r="F307" s="13">
        <v>-1</v>
      </c>
      <c r="G307" s="1"/>
    </row>
    <row r="308" customHeight="1" spans="1:7">
      <c r="A308" s="12" t="str">
        <f t="shared" si="11"/>
        <v>206</v>
      </c>
      <c r="B308" s="12" t="s">
        <v>14</v>
      </c>
      <c r="C308" s="12" t="s">
        <v>19</v>
      </c>
      <c r="D308" s="12" t="str">
        <f>"郝思佳"</f>
        <v>郝思佳</v>
      </c>
      <c r="E308" s="12" t="str">
        <f>"24206011119"</f>
        <v>24206011119</v>
      </c>
      <c r="F308" s="13">
        <v>-1</v>
      </c>
      <c r="G308" s="1"/>
    </row>
    <row r="309" customHeight="1" spans="1:7">
      <c r="A309" s="12" t="str">
        <f t="shared" si="11"/>
        <v>206</v>
      </c>
      <c r="B309" s="12" t="s">
        <v>14</v>
      </c>
      <c r="C309" s="12" t="s">
        <v>19</v>
      </c>
      <c r="D309" s="12" t="str">
        <f>"边舒"</f>
        <v>边舒</v>
      </c>
      <c r="E309" s="12" t="str">
        <f>"24206011120"</f>
        <v>24206011120</v>
      </c>
      <c r="F309" s="13">
        <v>-1</v>
      </c>
      <c r="G309" s="1"/>
    </row>
    <row r="310" customHeight="1" spans="1:7">
      <c r="A310" s="12" t="str">
        <f t="shared" si="11"/>
        <v>206</v>
      </c>
      <c r="B310" s="12" t="s">
        <v>14</v>
      </c>
      <c r="C310" s="12" t="s">
        <v>19</v>
      </c>
      <c r="D310" s="12" t="str">
        <f>"史晶"</f>
        <v>史晶</v>
      </c>
      <c r="E310" s="12" t="str">
        <f>"24206011122"</f>
        <v>24206011122</v>
      </c>
      <c r="F310" s="13">
        <v>-1</v>
      </c>
      <c r="G310" s="1"/>
    </row>
    <row r="311" customHeight="1" spans="1:7">
      <c r="A311" s="12" t="str">
        <f t="shared" si="11"/>
        <v>206</v>
      </c>
      <c r="B311" s="12" t="s">
        <v>14</v>
      </c>
      <c r="C311" s="12" t="s">
        <v>19</v>
      </c>
      <c r="D311" s="12" t="str">
        <f>"王璇"</f>
        <v>王璇</v>
      </c>
      <c r="E311" s="12" t="str">
        <f>"24206011124"</f>
        <v>24206011124</v>
      </c>
      <c r="F311" s="13">
        <v>-1</v>
      </c>
      <c r="G311" s="1"/>
    </row>
    <row r="312" customHeight="1" spans="1:7">
      <c r="A312" s="12" t="str">
        <f t="shared" ref="A312:A336" si="12">"206"</f>
        <v>206</v>
      </c>
      <c r="B312" s="12" t="s">
        <v>14</v>
      </c>
      <c r="C312" s="12" t="s">
        <v>19</v>
      </c>
      <c r="D312" s="12" t="str">
        <f>"姚鑫"</f>
        <v>姚鑫</v>
      </c>
      <c r="E312" s="12" t="str">
        <f>"24206011126"</f>
        <v>24206011126</v>
      </c>
      <c r="F312" s="13">
        <v>-1</v>
      </c>
      <c r="G312" s="1"/>
    </row>
    <row r="313" customHeight="1" spans="1:7">
      <c r="A313" s="12" t="str">
        <f t="shared" si="12"/>
        <v>206</v>
      </c>
      <c r="B313" s="12" t="s">
        <v>14</v>
      </c>
      <c r="C313" s="12" t="s">
        <v>19</v>
      </c>
      <c r="D313" s="12" t="str">
        <f>"牛栋"</f>
        <v>牛栋</v>
      </c>
      <c r="E313" s="12" t="str">
        <f>"24206011127"</f>
        <v>24206011127</v>
      </c>
      <c r="F313" s="13">
        <v>-1</v>
      </c>
      <c r="G313" s="1"/>
    </row>
    <row r="314" customHeight="1" spans="1:7">
      <c r="A314" s="12" t="str">
        <f t="shared" si="12"/>
        <v>206</v>
      </c>
      <c r="B314" s="12" t="s">
        <v>14</v>
      </c>
      <c r="C314" s="12" t="s">
        <v>19</v>
      </c>
      <c r="D314" s="12" t="str">
        <f>"杜姝玟"</f>
        <v>杜姝玟</v>
      </c>
      <c r="E314" s="12" t="str">
        <f>"24206011128"</f>
        <v>24206011128</v>
      </c>
      <c r="F314" s="13">
        <v>-1</v>
      </c>
      <c r="G314" s="1"/>
    </row>
    <row r="315" customHeight="1" spans="1:7">
      <c r="A315" s="12" t="str">
        <f t="shared" si="12"/>
        <v>206</v>
      </c>
      <c r="B315" s="12" t="s">
        <v>14</v>
      </c>
      <c r="C315" s="12" t="s">
        <v>19</v>
      </c>
      <c r="D315" s="12" t="str">
        <f>"杨昕瑶"</f>
        <v>杨昕瑶</v>
      </c>
      <c r="E315" s="12" t="str">
        <f>"24206011129"</f>
        <v>24206011129</v>
      </c>
      <c r="F315" s="13">
        <v>-1</v>
      </c>
      <c r="G315" s="1"/>
    </row>
    <row r="316" customHeight="1" spans="1:7">
      <c r="A316" s="12" t="str">
        <f t="shared" si="12"/>
        <v>206</v>
      </c>
      <c r="B316" s="12" t="s">
        <v>14</v>
      </c>
      <c r="C316" s="12" t="s">
        <v>19</v>
      </c>
      <c r="D316" s="12" t="str">
        <f>"白东雨"</f>
        <v>白东雨</v>
      </c>
      <c r="E316" s="12" t="str">
        <f>"24206011130"</f>
        <v>24206011130</v>
      </c>
      <c r="F316" s="13">
        <v>-1</v>
      </c>
      <c r="G316" s="1"/>
    </row>
    <row r="317" customHeight="1" spans="1:7">
      <c r="A317" s="12" t="str">
        <f t="shared" si="12"/>
        <v>206</v>
      </c>
      <c r="B317" s="12" t="s">
        <v>14</v>
      </c>
      <c r="C317" s="12" t="s">
        <v>19</v>
      </c>
      <c r="D317" s="12" t="str">
        <f>"李露"</f>
        <v>李露</v>
      </c>
      <c r="E317" s="12" t="str">
        <f>"24206011201"</f>
        <v>24206011201</v>
      </c>
      <c r="F317" s="13">
        <v>-1</v>
      </c>
      <c r="G317" s="1"/>
    </row>
    <row r="318" customHeight="1" spans="1:7">
      <c r="A318" s="12" t="str">
        <f t="shared" si="12"/>
        <v>206</v>
      </c>
      <c r="B318" s="12" t="s">
        <v>14</v>
      </c>
      <c r="C318" s="12" t="s">
        <v>19</v>
      </c>
      <c r="D318" s="12" t="str">
        <f>"姜文龄"</f>
        <v>姜文龄</v>
      </c>
      <c r="E318" s="12" t="str">
        <f>"24206011202"</f>
        <v>24206011202</v>
      </c>
      <c r="F318" s="13">
        <v>-1</v>
      </c>
      <c r="G318" s="1"/>
    </row>
    <row r="319" customHeight="1" spans="1:7">
      <c r="A319" s="12" t="str">
        <f t="shared" si="12"/>
        <v>206</v>
      </c>
      <c r="B319" s="12" t="s">
        <v>14</v>
      </c>
      <c r="C319" s="12" t="s">
        <v>19</v>
      </c>
      <c r="D319" s="12" t="str">
        <f>"南佳乐"</f>
        <v>南佳乐</v>
      </c>
      <c r="E319" s="12" t="str">
        <f>"24206011204"</f>
        <v>24206011204</v>
      </c>
      <c r="F319" s="13">
        <v>-1</v>
      </c>
      <c r="G319" s="1"/>
    </row>
    <row r="320" customHeight="1" spans="1:7">
      <c r="A320" s="12" t="str">
        <f t="shared" si="12"/>
        <v>206</v>
      </c>
      <c r="B320" s="12" t="s">
        <v>14</v>
      </c>
      <c r="C320" s="12" t="s">
        <v>19</v>
      </c>
      <c r="D320" s="12" t="str">
        <f>"闫科"</f>
        <v>闫科</v>
      </c>
      <c r="E320" s="12" t="str">
        <f>"24206011207"</f>
        <v>24206011207</v>
      </c>
      <c r="F320" s="13">
        <v>-1</v>
      </c>
      <c r="G320" s="1"/>
    </row>
    <row r="321" customHeight="1" spans="1:7">
      <c r="A321" s="12" t="str">
        <f t="shared" si="12"/>
        <v>206</v>
      </c>
      <c r="B321" s="12" t="s">
        <v>14</v>
      </c>
      <c r="C321" s="12" t="s">
        <v>19</v>
      </c>
      <c r="D321" s="12" t="str">
        <f>"杜旭"</f>
        <v>杜旭</v>
      </c>
      <c r="E321" s="12" t="str">
        <f>"24206011208"</f>
        <v>24206011208</v>
      </c>
      <c r="F321" s="13">
        <v>-1</v>
      </c>
      <c r="G321" s="1"/>
    </row>
    <row r="322" customHeight="1" spans="1:7">
      <c r="A322" s="12" t="str">
        <f t="shared" si="12"/>
        <v>206</v>
      </c>
      <c r="B322" s="12" t="s">
        <v>14</v>
      </c>
      <c r="C322" s="12" t="s">
        <v>19</v>
      </c>
      <c r="D322" s="12" t="str">
        <f>"马瑞瑞"</f>
        <v>马瑞瑞</v>
      </c>
      <c r="E322" s="12" t="str">
        <f>"24206011209"</f>
        <v>24206011209</v>
      </c>
      <c r="F322" s="13">
        <v>-1</v>
      </c>
      <c r="G322" s="1"/>
    </row>
    <row r="323" customHeight="1" spans="1:7">
      <c r="A323" s="12" t="str">
        <f t="shared" si="12"/>
        <v>206</v>
      </c>
      <c r="B323" s="12" t="s">
        <v>14</v>
      </c>
      <c r="C323" s="12" t="s">
        <v>19</v>
      </c>
      <c r="D323" s="12" t="str">
        <f>"于宇芳"</f>
        <v>于宇芳</v>
      </c>
      <c r="E323" s="12" t="str">
        <f>"24206011210"</f>
        <v>24206011210</v>
      </c>
      <c r="F323" s="13">
        <v>-1</v>
      </c>
      <c r="G323" s="1"/>
    </row>
    <row r="324" customHeight="1" spans="1:7">
      <c r="A324" s="12" t="str">
        <f t="shared" si="12"/>
        <v>206</v>
      </c>
      <c r="B324" s="12" t="s">
        <v>14</v>
      </c>
      <c r="C324" s="12" t="s">
        <v>19</v>
      </c>
      <c r="D324" s="12" t="str">
        <f>"苗博威"</f>
        <v>苗博威</v>
      </c>
      <c r="E324" s="12" t="str">
        <f>"24206011212"</f>
        <v>24206011212</v>
      </c>
      <c r="F324" s="13">
        <v>-1</v>
      </c>
      <c r="G324" s="1"/>
    </row>
    <row r="325" customHeight="1" spans="1:7">
      <c r="A325" s="12" t="str">
        <f t="shared" si="12"/>
        <v>206</v>
      </c>
      <c r="B325" s="12" t="s">
        <v>14</v>
      </c>
      <c r="C325" s="12" t="s">
        <v>19</v>
      </c>
      <c r="D325" s="12" t="str">
        <f>"王银梅"</f>
        <v>王银梅</v>
      </c>
      <c r="E325" s="12" t="str">
        <f>"24206011213"</f>
        <v>24206011213</v>
      </c>
      <c r="F325" s="13">
        <v>-1</v>
      </c>
      <c r="G325" s="1"/>
    </row>
    <row r="326" customHeight="1" spans="1:7">
      <c r="A326" s="12" t="str">
        <f t="shared" si="12"/>
        <v>206</v>
      </c>
      <c r="B326" s="12" t="s">
        <v>14</v>
      </c>
      <c r="C326" s="12" t="s">
        <v>19</v>
      </c>
      <c r="D326" s="12" t="str">
        <f>"刘暄妍"</f>
        <v>刘暄妍</v>
      </c>
      <c r="E326" s="12" t="str">
        <f>"24206011214"</f>
        <v>24206011214</v>
      </c>
      <c r="F326" s="13">
        <v>-1</v>
      </c>
      <c r="G326" s="1"/>
    </row>
    <row r="327" customHeight="1" spans="1:7">
      <c r="A327" s="12" t="str">
        <f t="shared" si="12"/>
        <v>206</v>
      </c>
      <c r="B327" s="12" t="s">
        <v>14</v>
      </c>
      <c r="C327" s="12" t="s">
        <v>19</v>
      </c>
      <c r="D327" s="12" t="str">
        <f>"李田苗"</f>
        <v>李田苗</v>
      </c>
      <c r="E327" s="12" t="str">
        <f>"24206011215"</f>
        <v>24206011215</v>
      </c>
      <c r="F327" s="13">
        <v>-1</v>
      </c>
      <c r="G327" s="1"/>
    </row>
    <row r="328" customHeight="1" spans="1:7">
      <c r="A328" s="12" t="str">
        <f t="shared" si="12"/>
        <v>206</v>
      </c>
      <c r="B328" s="12" t="s">
        <v>14</v>
      </c>
      <c r="C328" s="12" t="s">
        <v>19</v>
      </c>
      <c r="D328" s="12" t="str">
        <f>"张宇欣"</f>
        <v>张宇欣</v>
      </c>
      <c r="E328" s="12" t="str">
        <f>"24206011216"</f>
        <v>24206011216</v>
      </c>
      <c r="F328" s="13">
        <v>-1</v>
      </c>
      <c r="G328" s="1"/>
    </row>
    <row r="329" customHeight="1" spans="1:7">
      <c r="A329" s="12" t="str">
        <f t="shared" si="12"/>
        <v>206</v>
      </c>
      <c r="B329" s="12" t="s">
        <v>14</v>
      </c>
      <c r="C329" s="12" t="s">
        <v>19</v>
      </c>
      <c r="D329" s="12" t="str">
        <f>"刘洋"</f>
        <v>刘洋</v>
      </c>
      <c r="E329" s="12" t="str">
        <f>"24206011217"</f>
        <v>24206011217</v>
      </c>
      <c r="F329" s="13">
        <v>-1</v>
      </c>
      <c r="G329" s="1"/>
    </row>
    <row r="330" customHeight="1" spans="1:7">
      <c r="A330" s="12" t="str">
        <f t="shared" si="12"/>
        <v>206</v>
      </c>
      <c r="B330" s="12" t="s">
        <v>14</v>
      </c>
      <c r="C330" s="12" t="s">
        <v>19</v>
      </c>
      <c r="D330" s="12" t="str">
        <f>"曹院波"</f>
        <v>曹院波</v>
      </c>
      <c r="E330" s="12" t="str">
        <f>"24206011218"</f>
        <v>24206011218</v>
      </c>
      <c r="F330" s="13">
        <v>-1</v>
      </c>
      <c r="G330" s="1"/>
    </row>
    <row r="331" customHeight="1" spans="1:7">
      <c r="A331" s="12" t="str">
        <f t="shared" si="12"/>
        <v>206</v>
      </c>
      <c r="B331" s="12" t="s">
        <v>14</v>
      </c>
      <c r="C331" s="12" t="s">
        <v>19</v>
      </c>
      <c r="D331" s="12" t="str">
        <f>"闪闪"</f>
        <v>闪闪</v>
      </c>
      <c r="E331" s="12" t="str">
        <f>"24206011219"</f>
        <v>24206011219</v>
      </c>
      <c r="F331" s="13">
        <v>-1</v>
      </c>
      <c r="G331" s="1"/>
    </row>
    <row r="332" customHeight="1" spans="1:7">
      <c r="A332" s="12" t="str">
        <f t="shared" si="12"/>
        <v>206</v>
      </c>
      <c r="B332" s="12" t="s">
        <v>14</v>
      </c>
      <c r="C332" s="12" t="s">
        <v>19</v>
      </c>
      <c r="D332" s="12" t="str">
        <f>"罗晓日"</f>
        <v>罗晓日</v>
      </c>
      <c r="E332" s="12" t="str">
        <f>"24206011220"</f>
        <v>24206011220</v>
      </c>
      <c r="F332" s="13">
        <v>-1</v>
      </c>
      <c r="G332" s="1"/>
    </row>
    <row r="333" customHeight="1" spans="1:7">
      <c r="A333" s="12" t="str">
        <f t="shared" si="12"/>
        <v>206</v>
      </c>
      <c r="B333" s="12" t="s">
        <v>14</v>
      </c>
      <c r="C333" s="12" t="s">
        <v>19</v>
      </c>
      <c r="D333" s="12" t="str">
        <f>"阿鲁舒"</f>
        <v>阿鲁舒</v>
      </c>
      <c r="E333" s="12" t="str">
        <f>"24206011221"</f>
        <v>24206011221</v>
      </c>
      <c r="F333" s="13">
        <v>-1</v>
      </c>
      <c r="G333" s="1"/>
    </row>
    <row r="334" customHeight="1" spans="1:7">
      <c r="A334" s="12" t="str">
        <f t="shared" si="12"/>
        <v>206</v>
      </c>
      <c r="B334" s="12" t="s">
        <v>14</v>
      </c>
      <c r="C334" s="12" t="s">
        <v>19</v>
      </c>
      <c r="D334" s="12" t="str">
        <f>"刘宇航"</f>
        <v>刘宇航</v>
      </c>
      <c r="E334" s="12" t="str">
        <f>"24206011223"</f>
        <v>24206011223</v>
      </c>
      <c r="F334" s="13">
        <v>-1</v>
      </c>
      <c r="G334" s="1"/>
    </row>
    <row r="335" customHeight="1" spans="1:7">
      <c r="A335" s="12" t="str">
        <f t="shared" si="12"/>
        <v>206</v>
      </c>
      <c r="B335" s="12" t="s">
        <v>14</v>
      </c>
      <c r="C335" s="12" t="s">
        <v>19</v>
      </c>
      <c r="D335" s="12" t="str">
        <f>"郝铸辉"</f>
        <v>郝铸辉</v>
      </c>
      <c r="E335" s="12" t="str">
        <f>"24206011224"</f>
        <v>24206011224</v>
      </c>
      <c r="F335" s="13">
        <v>-1</v>
      </c>
      <c r="G335" s="1"/>
    </row>
    <row r="336" customHeight="1" spans="1:7">
      <c r="A336" s="12" t="str">
        <f t="shared" si="12"/>
        <v>206</v>
      </c>
      <c r="B336" s="12" t="s">
        <v>14</v>
      </c>
      <c r="C336" s="12" t="s">
        <v>19</v>
      </c>
      <c r="D336" s="12" t="str">
        <f>"刘颖"</f>
        <v>刘颖</v>
      </c>
      <c r="E336" s="12" t="str">
        <f>"24206011225"</f>
        <v>24206011225</v>
      </c>
      <c r="F336" s="13">
        <v>-1</v>
      </c>
      <c r="G336" s="1"/>
    </row>
    <row r="337" customHeight="1" spans="1:7">
      <c r="A337" s="10" t="str">
        <f t="shared" ref="A337:A360" si="13">"207"</f>
        <v>207</v>
      </c>
      <c r="B337" s="10" t="s">
        <v>20</v>
      </c>
      <c r="C337" s="10" t="s">
        <v>21</v>
      </c>
      <c r="D337" s="10" t="str">
        <f>"王丽"</f>
        <v>王丽</v>
      </c>
      <c r="E337" s="10" t="str">
        <f>"24207011313"</f>
        <v>24207011313</v>
      </c>
      <c r="F337" s="11">
        <v>78.2</v>
      </c>
      <c r="G337" s="1"/>
    </row>
    <row r="338" customHeight="1" spans="1:7">
      <c r="A338" s="10" t="str">
        <f t="shared" si="13"/>
        <v>207</v>
      </c>
      <c r="B338" s="10" t="s">
        <v>20</v>
      </c>
      <c r="C338" s="10" t="s">
        <v>21</v>
      </c>
      <c r="D338" s="10" t="str">
        <f>"张宇凤"</f>
        <v>张宇凤</v>
      </c>
      <c r="E338" s="10" t="str">
        <f>"24207011316"</f>
        <v>24207011316</v>
      </c>
      <c r="F338" s="11">
        <v>76.9</v>
      </c>
      <c r="G338" s="1"/>
    </row>
    <row r="339" customHeight="1" spans="1:7">
      <c r="A339" s="10" t="str">
        <f t="shared" si="13"/>
        <v>207</v>
      </c>
      <c r="B339" s="10" t="s">
        <v>20</v>
      </c>
      <c r="C339" s="10" t="s">
        <v>21</v>
      </c>
      <c r="D339" s="10" t="str">
        <f>"智宇"</f>
        <v>智宇</v>
      </c>
      <c r="E339" s="10" t="str">
        <f>"24207011227"</f>
        <v>24207011227</v>
      </c>
      <c r="F339" s="11">
        <v>76.5</v>
      </c>
      <c r="G339" s="1"/>
    </row>
    <row r="340" customHeight="1" spans="1:7">
      <c r="A340" s="10" t="str">
        <f t="shared" si="13"/>
        <v>207</v>
      </c>
      <c r="B340" s="10" t="s">
        <v>20</v>
      </c>
      <c r="C340" s="10" t="s">
        <v>21</v>
      </c>
      <c r="D340" s="10" t="str">
        <f>"王欣"</f>
        <v>王欣</v>
      </c>
      <c r="E340" s="10" t="str">
        <f>"24207011307"</f>
        <v>24207011307</v>
      </c>
      <c r="F340" s="11">
        <v>74.4</v>
      </c>
      <c r="G340" s="1"/>
    </row>
    <row r="341" customHeight="1" spans="1:7">
      <c r="A341" s="10" t="str">
        <f t="shared" si="13"/>
        <v>207</v>
      </c>
      <c r="B341" s="10" t="s">
        <v>20</v>
      </c>
      <c r="C341" s="10" t="s">
        <v>21</v>
      </c>
      <c r="D341" s="10" t="str">
        <f>"孟繁昊"</f>
        <v>孟繁昊</v>
      </c>
      <c r="E341" s="10" t="str">
        <f>"24207011306"</f>
        <v>24207011306</v>
      </c>
      <c r="F341" s="11">
        <v>70</v>
      </c>
      <c r="G341" s="1"/>
    </row>
    <row r="342" customHeight="1" spans="1:7">
      <c r="A342" s="14" t="str">
        <f t="shared" si="13"/>
        <v>207</v>
      </c>
      <c r="B342" s="14" t="s">
        <v>20</v>
      </c>
      <c r="C342" s="14" t="s">
        <v>21</v>
      </c>
      <c r="D342" s="14" t="str">
        <f>"姜晨烨"</f>
        <v>姜晨烨</v>
      </c>
      <c r="E342" s="14" t="str">
        <f>"24207011317"</f>
        <v>24207011317</v>
      </c>
      <c r="F342" s="15">
        <v>68</v>
      </c>
      <c r="G342" s="1"/>
    </row>
    <row r="343" customHeight="1" spans="1:7">
      <c r="A343" s="14" t="str">
        <f t="shared" si="13"/>
        <v>207</v>
      </c>
      <c r="B343" s="14" t="s">
        <v>20</v>
      </c>
      <c r="C343" s="14" t="s">
        <v>21</v>
      </c>
      <c r="D343" s="14" t="str">
        <f>"杨志英"</f>
        <v>杨志英</v>
      </c>
      <c r="E343" s="14" t="str">
        <f>"24207011228"</f>
        <v>24207011228</v>
      </c>
      <c r="F343" s="15">
        <v>-1</v>
      </c>
      <c r="G343" s="1"/>
    </row>
    <row r="344" customHeight="1" spans="1:7">
      <c r="A344" s="12" t="str">
        <f t="shared" si="13"/>
        <v>207</v>
      </c>
      <c r="B344" s="12" t="s">
        <v>20</v>
      </c>
      <c r="C344" s="12" t="s">
        <v>21</v>
      </c>
      <c r="D344" s="12" t="str">
        <f>"刘耀方"</f>
        <v>刘耀方</v>
      </c>
      <c r="E344" s="12" t="str">
        <f>"24207011229"</f>
        <v>24207011229</v>
      </c>
      <c r="F344" s="13">
        <v>-1</v>
      </c>
      <c r="G344" s="1"/>
    </row>
    <row r="345" customHeight="1" spans="1:7">
      <c r="A345" s="12" t="str">
        <f t="shared" si="13"/>
        <v>207</v>
      </c>
      <c r="B345" s="12" t="s">
        <v>20</v>
      </c>
      <c r="C345" s="12" t="s">
        <v>21</v>
      </c>
      <c r="D345" s="12" t="str">
        <f>"梅亮"</f>
        <v>梅亮</v>
      </c>
      <c r="E345" s="12" t="str">
        <f>"24207011230"</f>
        <v>24207011230</v>
      </c>
      <c r="F345" s="13">
        <v>-1</v>
      </c>
      <c r="G345" s="1"/>
    </row>
    <row r="346" customHeight="1" spans="1:7">
      <c r="A346" s="12" t="str">
        <f t="shared" si="13"/>
        <v>207</v>
      </c>
      <c r="B346" s="12" t="s">
        <v>20</v>
      </c>
      <c r="C346" s="12" t="s">
        <v>21</v>
      </c>
      <c r="D346" s="12" t="str">
        <f>"时圆"</f>
        <v>时圆</v>
      </c>
      <c r="E346" s="12" t="str">
        <f>"24207011301"</f>
        <v>24207011301</v>
      </c>
      <c r="F346" s="13">
        <v>-1</v>
      </c>
      <c r="G346" s="1"/>
    </row>
    <row r="347" customHeight="1" spans="1:7">
      <c r="A347" s="12" t="str">
        <f t="shared" si="13"/>
        <v>207</v>
      </c>
      <c r="B347" s="12" t="s">
        <v>20</v>
      </c>
      <c r="C347" s="12" t="s">
        <v>21</v>
      </c>
      <c r="D347" s="12" t="str">
        <f>"戴新月"</f>
        <v>戴新月</v>
      </c>
      <c r="E347" s="12" t="str">
        <f>"24207011302"</f>
        <v>24207011302</v>
      </c>
      <c r="F347" s="13">
        <v>-1</v>
      </c>
      <c r="G347" s="1"/>
    </row>
    <row r="348" customHeight="1" spans="1:7">
      <c r="A348" s="12" t="str">
        <f t="shared" si="13"/>
        <v>207</v>
      </c>
      <c r="B348" s="12" t="s">
        <v>20</v>
      </c>
      <c r="C348" s="12" t="s">
        <v>21</v>
      </c>
      <c r="D348" s="12" t="str">
        <f>"鲁义玛"</f>
        <v>鲁义玛</v>
      </c>
      <c r="E348" s="12" t="str">
        <f>"24207011303"</f>
        <v>24207011303</v>
      </c>
      <c r="F348" s="13">
        <v>-1</v>
      </c>
      <c r="G348" s="1"/>
    </row>
    <row r="349" customHeight="1" spans="1:7">
      <c r="A349" s="12" t="str">
        <f t="shared" si="13"/>
        <v>207</v>
      </c>
      <c r="B349" s="12" t="s">
        <v>20</v>
      </c>
      <c r="C349" s="12" t="s">
        <v>21</v>
      </c>
      <c r="D349" s="12" t="str">
        <f>"李学荣"</f>
        <v>李学荣</v>
      </c>
      <c r="E349" s="12" t="str">
        <f>"24207011304"</f>
        <v>24207011304</v>
      </c>
      <c r="F349" s="13">
        <v>-1</v>
      </c>
      <c r="G349" s="1"/>
    </row>
    <row r="350" customHeight="1" spans="1:7">
      <c r="A350" s="12" t="str">
        <f t="shared" si="13"/>
        <v>207</v>
      </c>
      <c r="B350" s="12" t="s">
        <v>20</v>
      </c>
      <c r="C350" s="12" t="s">
        <v>21</v>
      </c>
      <c r="D350" s="12" t="str">
        <f>"樊吉娜"</f>
        <v>樊吉娜</v>
      </c>
      <c r="E350" s="12" t="str">
        <f>"24207011305"</f>
        <v>24207011305</v>
      </c>
      <c r="F350" s="13">
        <v>-1</v>
      </c>
      <c r="G350" s="1"/>
    </row>
    <row r="351" customHeight="1" spans="1:7">
      <c r="A351" s="12" t="str">
        <f t="shared" si="13"/>
        <v>207</v>
      </c>
      <c r="B351" s="12" t="s">
        <v>20</v>
      </c>
      <c r="C351" s="12" t="s">
        <v>21</v>
      </c>
      <c r="D351" s="12" t="str">
        <f>"张燕"</f>
        <v>张燕</v>
      </c>
      <c r="E351" s="12" t="str">
        <f>"24207011308"</f>
        <v>24207011308</v>
      </c>
      <c r="F351" s="13">
        <v>-1</v>
      </c>
      <c r="G351" s="1"/>
    </row>
    <row r="352" customHeight="1" spans="1:7">
      <c r="A352" s="12" t="str">
        <f t="shared" si="13"/>
        <v>207</v>
      </c>
      <c r="B352" s="12" t="s">
        <v>20</v>
      </c>
      <c r="C352" s="12" t="s">
        <v>21</v>
      </c>
      <c r="D352" s="12" t="str">
        <f>"赵雅红"</f>
        <v>赵雅红</v>
      </c>
      <c r="E352" s="12" t="str">
        <f>"24207011309"</f>
        <v>24207011309</v>
      </c>
      <c r="F352" s="13">
        <v>-1</v>
      </c>
      <c r="G352" s="1"/>
    </row>
    <row r="353" customHeight="1" spans="1:7">
      <c r="A353" s="12" t="str">
        <f t="shared" si="13"/>
        <v>207</v>
      </c>
      <c r="B353" s="12" t="s">
        <v>20</v>
      </c>
      <c r="C353" s="12" t="s">
        <v>21</v>
      </c>
      <c r="D353" s="12" t="str">
        <f>"张欣雨"</f>
        <v>张欣雨</v>
      </c>
      <c r="E353" s="12" t="str">
        <f>"24207011310"</f>
        <v>24207011310</v>
      </c>
      <c r="F353" s="13">
        <v>-1</v>
      </c>
      <c r="G353" s="1"/>
    </row>
    <row r="354" customHeight="1" spans="1:7">
      <c r="A354" s="12" t="str">
        <f t="shared" si="13"/>
        <v>207</v>
      </c>
      <c r="B354" s="12" t="s">
        <v>20</v>
      </c>
      <c r="C354" s="12" t="s">
        <v>21</v>
      </c>
      <c r="D354" s="12" t="str">
        <f>"吕书凝"</f>
        <v>吕书凝</v>
      </c>
      <c r="E354" s="12" t="str">
        <f>"24207011311"</f>
        <v>24207011311</v>
      </c>
      <c r="F354" s="13">
        <v>-1</v>
      </c>
      <c r="G354" s="1"/>
    </row>
    <row r="355" customHeight="1" spans="1:7">
      <c r="A355" s="12" t="str">
        <f t="shared" si="13"/>
        <v>207</v>
      </c>
      <c r="B355" s="12" t="s">
        <v>20</v>
      </c>
      <c r="C355" s="12" t="s">
        <v>21</v>
      </c>
      <c r="D355" s="12" t="str">
        <f>"柴鑫鑫"</f>
        <v>柴鑫鑫</v>
      </c>
      <c r="E355" s="12" t="str">
        <f>"24207011312"</f>
        <v>24207011312</v>
      </c>
      <c r="F355" s="13">
        <v>-1</v>
      </c>
      <c r="G355" s="1"/>
    </row>
    <row r="356" customHeight="1" spans="1:7">
      <c r="A356" s="12" t="str">
        <f t="shared" si="13"/>
        <v>207</v>
      </c>
      <c r="B356" s="12" t="s">
        <v>20</v>
      </c>
      <c r="C356" s="12" t="s">
        <v>21</v>
      </c>
      <c r="D356" s="12" t="str">
        <f>"王崇轩"</f>
        <v>王崇轩</v>
      </c>
      <c r="E356" s="12" t="str">
        <f>"24207011314"</f>
        <v>24207011314</v>
      </c>
      <c r="F356" s="13">
        <v>-1</v>
      </c>
      <c r="G356" s="1"/>
    </row>
    <row r="357" customHeight="1" spans="1:7">
      <c r="A357" s="12" t="str">
        <f t="shared" si="13"/>
        <v>207</v>
      </c>
      <c r="B357" s="12" t="s">
        <v>20</v>
      </c>
      <c r="C357" s="12" t="s">
        <v>21</v>
      </c>
      <c r="D357" s="12" t="str">
        <f>"刘唯宣"</f>
        <v>刘唯宣</v>
      </c>
      <c r="E357" s="12" t="str">
        <f>"24207011315"</f>
        <v>24207011315</v>
      </c>
      <c r="F357" s="13">
        <v>-1</v>
      </c>
      <c r="G357" s="1"/>
    </row>
    <row r="358" customHeight="1" spans="1:7">
      <c r="A358" s="12" t="str">
        <f t="shared" si="13"/>
        <v>207</v>
      </c>
      <c r="B358" s="12" t="s">
        <v>20</v>
      </c>
      <c r="C358" s="12" t="s">
        <v>21</v>
      </c>
      <c r="D358" s="12" t="str">
        <f>"张佳凤"</f>
        <v>张佳凤</v>
      </c>
      <c r="E358" s="12" t="str">
        <f>"24207011318"</f>
        <v>24207011318</v>
      </c>
      <c r="F358" s="13">
        <v>-1</v>
      </c>
      <c r="G358" s="1"/>
    </row>
    <row r="359" customHeight="1" spans="1:7">
      <c r="A359" s="12" t="str">
        <f t="shared" si="13"/>
        <v>207</v>
      </c>
      <c r="B359" s="12" t="s">
        <v>20</v>
      </c>
      <c r="C359" s="12" t="s">
        <v>21</v>
      </c>
      <c r="D359" s="12" t="str">
        <f>"刘耀琳"</f>
        <v>刘耀琳</v>
      </c>
      <c r="E359" s="12" t="str">
        <f>"24207011319"</f>
        <v>24207011319</v>
      </c>
      <c r="F359" s="13">
        <v>-1</v>
      </c>
      <c r="G359" s="1"/>
    </row>
    <row r="360" customHeight="1" spans="1:7">
      <c r="A360" s="12" t="str">
        <f t="shared" si="13"/>
        <v>207</v>
      </c>
      <c r="B360" s="12" t="s">
        <v>20</v>
      </c>
      <c r="C360" s="12" t="s">
        <v>21</v>
      </c>
      <c r="D360" s="12" t="str">
        <f>"初文昊"</f>
        <v>初文昊</v>
      </c>
      <c r="E360" s="12" t="str">
        <f>"24207011320"</f>
        <v>24207011320</v>
      </c>
      <c r="F360" s="13">
        <v>-1</v>
      </c>
      <c r="G360" s="1"/>
    </row>
    <row r="361" customHeight="1" spans="1:7">
      <c r="A361" s="10" t="str">
        <f t="shared" ref="A361:A392" si="14">"208"</f>
        <v>208</v>
      </c>
      <c r="B361" s="10" t="s">
        <v>14</v>
      </c>
      <c r="C361" s="10" t="s">
        <v>22</v>
      </c>
      <c r="D361" s="10" t="str">
        <f>"杨赫"</f>
        <v>杨赫</v>
      </c>
      <c r="E361" s="10" t="str">
        <f>"24208011402"</f>
        <v>24208011402</v>
      </c>
      <c r="F361" s="11">
        <v>79.4</v>
      </c>
      <c r="G361" s="1"/>
    </row>
    <row r="362" customHeight="1" spans="1:7">
      <c r="A362" s="10" t="str">
        <f t="shared" si="14"/>
        <v>208</v>
      </c>
      <c r="B362" s="10" t="s">
        <v>14</v>
      </c>
      <c r="C362" s="10" t="s">
        <v>22</v>
      </c>
      <c r="D362" s="10" t="str">
        <f>"李超"</f>
        <v>李超</v>
      </c>
      <c r="E362" s="10" t="str">
        <f>"24208011419"</f>
        <v>24208011419</v>
      </c>
      <c r="F362" s="11">
        <v>79.1</v>
      </c>
      <c r="G362" s="1"/>
    </row>
    <row r="363" customHeight="1" spans="1:7">
      <c r="A363" s="10" t="str">
        <f t="shared" si="14"/>
        <v>208</v>
      </c>
      <c r="B363" s="10" t="s">
        <v>14</v>
      </c>
      <c r="C363" s="10" t="s">
        <v>22</v>
      </c>
      <c r="D363" s="10" t="str">
        <f>"赵田田"</f>
        <v>赵田田</v>
      </c>
      <c r="E363" s="10" t="str">
        <f>"24208011526"</f>
        <v>24208011526</v>
      </c>
      <c r="F363" s="11">
        <v>78.9</v>
      </c>
      <c r="G363" s="1"/>
    </row>
    <row r="364" customHeight="1" spans="1:7">
      <c r="A364" s="10" t="str">
        <f t="shared" si="14"/>
        <v>208</v>
      </c>
      <c r="B364" s="10" t="s">
        <v>14</v>
      </c>
      <c r="C364" s="10" t="s">
        <v>22</v>
      </c>
      <c r="D364" s="10" t="str">
        <f>"闫娜"</f>
        <v>闫娜</v>
      </c>
      <c r="E364" s="10" t="str">
        <f>"24208011425"</f>
        <v>24208011425</v>
      </c>
      <c r="F364" s="11">
        <v>78.8</v>
      </c>
      <c r="G364" s="1"/>
    </row>
    <row r="365" customHeight="1" spans="1:7">
      <c r="A365" s="10" t="str">
        <f t="shared" si="14"/>
        <v>208</v>
      </c>
      <c r="B365" s="10" t="s">
        <v>14</v>
      </c>
      <c r="C365" s="10" t="s">
        <v>22</v>
      </c>
      <c r="D365" s="10" t="str">
        <f>"崔露"</f>
        <v>崔露</v>
      </c>
      <c r="E365" s="10" t="str">
        <f>"24208011503"</f>
        <v>24208011503</v>
      </c>
      <c r="F365" s="11">
        <v>77.8</v>
      </c>
      <c r="G365" s="1"/>
    </row>
    <row r="366" customHeight="1" spans="1:7">
      <c r="A366" s="12" t="str">
        <f t="shared" si="14"/>
        <v>208</v>
      </c>
      <c r="B366" s="12" t="s">
        <v>14</v>
      </c>
      <c r="C366" s="12" t="s">
        <v>22</v>
      </c>
      <c r="D366" s="12" t="str">
        <f>"曹舒彦"</f>
        <v>曹舒彦</v>
      </c>
      <c r="E366" s="12" t="str">
        <f>"24208011409"</f>
        <v>24208011409</v>
      </c>
      <c r="F366" s="13">
        <v>76</v>
      </c>
      <c r="G366" s="1"/>
    </row>
    <row r="367" customHeight="1" spans="1:7">
      <c r="A367" s="12" t="str">
        <f t="shared" si="14"/>
        <v>208</v>
      </c>
      <c r="B367" s="12" t="s">
        <v>14</v>
      </c>
      <c r="C367" s="12" t="s">
        <v>22</v>
      </c>
      <c r="D367" s="12" t="str">
        <f>"康日娜"</f>
        <v>康日娜</v>
      </c>
      <c r="E367" s="12" t="str">
        <f>"24208011322"</f>
        <v>24208011322</v>
      </c>
      <c r="F367" s="13">
        <v>75.5</v>
      </c>
      <c r="G367" s="1"/>
    </row>
    <row r="368" customHeight="1" spans="1:7">
      <c r="A368" s="12" t="str">
        <f t="shared" si="14"/>
        <v>208</v>
      </c>
      <c r="B368" s="12" t="s">
        <v>14</v>
      </c>
      <c r="C368" s="12" t="s">
        <v>22</v>
      </c>
      <c r="D368" s="12" t="str">
        <f>"高飞宇"</f>
        <v>高飞宇</v>
      </c>
      <c r="E368" s="12" t="str">
        <f>"24208011604"</f>
        <v>24208011604</v>
      </c>
      <c r="F368" s="13">
        <v>75.1</v>
      </c>
      <c r="G368" s="1"/>
    </row>
    <row r="369" customHeight="1" spans="1:7">
      <c r="A369" s="12" t="str">
        <f t="shared" si="14"/>
        <v>208</v>
      </c>
      <c r="B369" s="12" t="s">
        <v>14</v>
      </c>
      <c r="C369" s="12" t="s">
        <v>22</v>
      </c>
      <c r="D369" s="12" t="str">
        <f>"刘磊"</f>
        <v>刘磊</v>
      </c>
      <c r="E369" s="12" t="str">
        <f>"24208011423"</f>
        <v>24208011423</v>
      </c>
      <c r="F369" s="13">
        <v>74.9</v>
      </c>
      <c r="G369" s="1"/>
    </row>
    <row r="370" customHeight="1" spans="1:7">
      <c r="A370" s="12" t="str">
        <f t="shared" si="14"/>
        <v>208</v>
      </c>
      <c r="B370" s="12" t="s">
        <v>14</v>
      </c>
      <c r="C370" s="12" t="s">
        <v>22</v>
      </c>
      <c r="D370" s="12" t="str">
        <f>"何水源"</f>
        <v>何水源</v>
      </c>
      <c r="E370" s="12" t="str">
        <f>"24208011421"</f>
        <v>24208011421</v>
      </c>
      <c r="F370" s="13">
        <v>73.5</v>
      </c>
      <c r="G370" s="1"/>
    </row>
    <row r="371" customHeight="1" spans="1:7">
      <c r="A371" s="12" t="str">
        <f t="shared" si="14"/>
        <v>208</v>
      </c>
      <c r="B371" s="12" t="s">
        <v>14</v>
      </c>
      <c r="C371" s="12" t="s">
        <v>22</v>
      </c>
      <c r="D371" s="12" t="str">
        <f>"黄敏"</f>
        <v>黄敏</v>
      </c>
      <c r="E371" s="12" t="str">
        <f>"24208011509"</f>
        <v>24208011509</v>
      </c>
      <c r="F371" s="13">
        <v>73.1</v>
      </c>
      <c r="G371" s="1"/>
    </row>
    <row r="372" customHeight="1" spans="1:7">
      <c r="A372" s="12" t="str">
        <f t="shared" si="14"/>
        <v>208</v>
      </c>
      <c r="B372" s="12" t="s">
        <v>14</v>
      </c>
      <c r="C372" s="12" t="s">
        <v>22</v>
      </c>
      <c r="D372" s="12" t="str">
        <f>"王赫彤"</f>
        <v>王赫彤</v>
      </c>
      <c r="E372" s="12" t="str">
        <f>"24208011430"</f>
        <v>24208011430</v>
      </c>
      <c r="F372" s="13">
        <v>72.2</v>
      </c>
      <c r="G372" s="1"/>
    </row>
    <row r="373" customHeight="1" spans="1:7">
      <c r="A373" s="12" t="str">
        <f t="shared" si="14"/>
        <v>208</v>
      </c>
      <c r="B373" s="12" t="s">
        <v>14</v>
      </c>
      <c r="C373" s="12" t="s">
        <v>22</v>
      </c>
      <c r="D373" s="12" t="str">
        <f>"陈瑗苧"</f>
        <v>陈瑗苧</v>
      </c>
      <c r="E373" s="12" t="str">
        <f>"24208011520"</f>
        <v>24208011520</v>
      </c>
      <c r="F373" s="13">
        <v>71.1</v>
      </c>
      <c r="G373" s="1"/>
    </row>
    <row r="374" customHeight="1" spans="1:7">
      <c r="A374" s="12" t="str">
        <f t="shared" si="14"/>
        <v>208</v>
      </c>
      <c r="B374" s="12" t="s">
        <v>14</v>
      </c>
      <c r="C374" s="12" t="s">
        <v>22</v>
      </c>
      <c r="D374" s="12" t="str">
        <f>"王馨慧"</f>
        <v>王馨慧</v>
      </c>
      <c r="E374" s="12" t="str">
        <f>"24208011410"</f>
        <v>24208011410</v>
      </c>
      <c r="F374" s="13">
        <v>71</v>
      </c>
      <c r="G374" s="1"/>
    </row>
    <row r="375" customHeight="1" spans="1:7">
      <c r="A375" s="12" t="str">
        <f t="shared" si="14"/>
        <v>208</v>
      </c>
      <c r="B375" s="12" t="s">
        <v>14</v>
      </c>
      <c r="C375" s="12" t="s">
        <v>22</v>
      </c>
      <c r="D375" s="12" t="str">
        <f>"段宇坤"</f>
        <v>段宇坤</v>
      </c>
      <c r="E375" s="12" t="str">
        <f>"24208011501"</f>
        <v>24208011501</v>
      </c>
      <c r="F375" s="13">
        <v>70.7</v>
      </c>
      <c r="G375" s="1"/>
    </row>
    <row r="376" customHeight="1" spans="1:7">
      <c r="A376" s="12" t="str">
        <f t="shared" si="14"/>
        <v>208</v>
      </c>
      <c r="B376" s="12" t="s">
        <v>14</v>
      </c>
      <c r="C376" s="12" t="s">
        <v>22</v>
      </c>
      <c r="D376" s="12" t="str">
        <f>"张雨梦"</f>
        <v>张雨梦</v>
      </c>
      <c r="E376" s="12" t="str">
        <f>"24208011418"</f>
        <v>24208011418</v>
      </c>
      <c r="F376" s="13">
        <v>69.7</v>
      </c>
      <c r="G376" s="1"/>
    </row>
    <row r="377" customHeight="1" spans="1:7">
      <c r="A377" s="12" t="str">
        <f t="shared" si="14"/>
        <v>208</v>
      </c>
      <c r="B377" s="12" t="s">
        <v>14</v>
      </c>
      <c r="C377" s="12" t="s">
        <v>22</v>
      </c>
      <c r="D377" s="12" t="str">
        <f>"德勒赫"</f>
        <v>德勒赫</v>
      </c>
      <c r="E377" s="12" t="str">
        <f>"24208011321"</f>
        <v>24208011321</v>
      </c>
      <c r="F377" s="13">
        <v>68.5</v>
      </c>
      <c r="G377" s="1"/>
    </row>
    <row r="378" customHeight="1" spans="1:7">
      <c r="A378" s="12" t="str">
        <f t="shared" si="14"/>
        <v>208</v>
      </c>
      <c r="B378" s="12" t="s">
        <v>14</v>
      </c>
      <c r="C378" s="12" t="s">
        <v>22</v>
      </c>
      <c r="D378" s="12" t="str">
        <f>"高佳保"</f>
        <v>高佳保</v>
      </c>
      <c r="E378" s="12" t="str">
        <f>"24208011514"</f>
        <v>24208011514</v>
      </c>
      <c r="F378" s="13">
        <v>68.3</v>
      </c>
      <c r="G378" s="1"/>
    </row>
    <row r="379" customHeight="1" spans="1:7">
      <c r="A379" s="12" t="str">
        <f t="shared" si="14"/>
        <v>208</v>
      </c>
      <c r="B379" s="12" t="s">
        <v>14</v>
      </c>
      <c r="C379" s="12" t="s">
        <v>22</v>
      </c>
      <c r="D379" s="12" t="str">
        <f>"闫雨晨"</f>
        <v>闫雨晨</v>
      </c>
      <c r="E379" s="12" t="str">
        <f>"24208011518"</f>
        <v>24208011518</v>
      </c>
      <c r="F379" s="13">
        <v>68</v>
      </c>
      <c r="G379" s="1"/>
    </row>
    <row r="380" customHeight="1" spans="1:7">
      <c r="A380" s="12" t="str">
        <f t="shared" si="14"/>
        <v>208</v>
      </c>
      <c r="B380" s="12" t="s">
        <v>14</v>
      </c>
      <c r="C380" s="12" t="s">
        <v>22</v>
      </c>
      <c r="D380" s="12" t="str">
        <f>"贾震宇"</f>
        <v>贾震宇</v>
      </c>
      <c r="E380" s="12" t="str">
        <f>"24208011525"</f>
        <v>24208011525</v>
      </c>
      <c r="F380" s="13">
        <v>67.9</v>
      </c>
      <c r="G380" s="1"/>
    </row>
    <row r="381" customHeight="1" spans="1:7">
      <c r="A381" s="12" t="str">
        <f t="shared" si="14"/>
        <v>208</v>
      </c>
      <c r="B381" s="12" t="s">
        <v>14</v>
      </c>
      <c r="C381" s="12" t="s">
        <v>22</v>
      </c>
      <c r="D381" s="12" t="str">
        <f>"石伊娜"</f>
        <v>石伊娜</v>
      </c>
      <c r="E381" s="12" t="str">
        <f>"24208011611"</f>
        <v>24208011611</v>
      </c>
      <c r="F381" s="13">
        <v>67.8</v>
      </c>
      <c r="G381" s="1"/>
    </row>
    <row r="382" customHeight="1" spans="1:7">
      <c r="A382" s="12" t="str">
        <f t="shared" si="14"/>
        <v>208</v>
      </c>
      <c r="B382" s="12" t="s">
        <v>14</v>
      </c>
      <c r="C382" s="12" t="s">
        <v>22</v>
      </c>
      <c r="D382" s="12" t="str">
        <f>"赵志毅德"</f>
        <v>赵志毅德</v>
      </c>
      <c r="E382" s="12" t="str">
        <f>"24208011612"</f>
        <v>24208011612</v>
      </c>
      <c r="F382" s="13">
        <v>67.6</v>
      </c>
      <c r="G382" s="1"/>
    </row>
    <row r="383" customHeight="1" spans="1:7">
      <c r="A383" s="12" t="str">
        <f t="shared" si="14"/>
        <v>208</v>
      </c>
      <c r="B383" s="12" t="s">
        <v>14</v>
      </c>
      <c r="C383" s="12" t="s">
        <v>22</v>
      </c>
      <c r="D383" s="12" t="str">
        <f>"撖春惠"</f>
        <v>撖春惠</v>
      </c>
      <c r="E383" s="12" t="str">
        <f>"24208011324"</f>
        <v>24208011324</v>
      </c>
      <c r="F383" s="13">
        <v>66.8</v>
      </c>
      <c r="G383" s="1"/>
    </row>
    <row r="384" customHeight="1" spans="1:7">
      <c r="A384" s="12" t="str">
        <f t="shared" si="14"/>
        <v>208</v>
      </c>
      <c r="B384" s="12" t="s">
        <v>14</v>
      </c>
      <c r="C384" s="12" t="s">
        <v>22</v>
      </c>
      <c r="D384" s="12" t="str">
        <f>"赵思琦"</f>
        <v>赵思琦</v>
      </c>
      <c r="E384" s="12" t="str">
        <f>"24208011504"</f>
        <v>24208011504</v>
      </c>
      <c r="F384" s="13">
        <v>65.1</v>
      </c>
      <c r="G384" s="1"/>
    </row>
    <row r="385" customHeight="1" spans="1:7">
      <c r="A385" s="12" t="str">
        <f t="shared" si="14"/>
        <v>208</v>
      </c>
      <c r="B385" s="12" t="s">
        <v>14</v>
      </c>
      <c r="C385" s="12" t="s">
        <v>22</v>
      </c>
      <c r="D385" s="12" t="str">
        <f>"李娜"</f>
        <v>李娜</v>
      </c>
      <c r="E385" s="12" t="str">
        <f>"24208011502"</f>
        <v>24208011502</v>
      </c>
      <c r="F385" s="13">
        <v>64.3</v>
      </c>
      <c r="G385" s="1"/>
    </row>
    <row r="386" customHeight="1" spans="1:7">
      <c r="A386" s="12" t="str">
        <f t="shared" si="14"/>
        <v>208</v>
      </c>
      <c r="B386" s="12" t="s">
        <v>14</v>
      </c>
      <c r="C386" s="12" t="s">
        <v>22</v>
      </c>
      <c r="D386" s="12" t="str">
        <f>"白欣慧"</f>
        <v>白欣慧</v>
      </c>
      <c r="E386" s="12" t="str">
        <f>"24208011428"</f>
        <v>24208011428</v>
      </c>
      <c r="F386" s="13">
        <v>59.6</v>
      </c>
      <c r="G386" s="1"/>
    </row>
    <row r="387" customHeight="1" spans="1:7">
      <c r="A387" s="12" t="str">
        <f t="shared" si="14"/>
        <v>208</v>
      </c>
      <c r="B387" s="12" t="s">
        <v>14</v>
      </c>
      <c r="C387" s="12" t="s">
        <v>22</v>
      </c>
      <c r="D387" s="12" t="str">
        <f>"张榆"</f>
        <v>张榆</v>
      </c>
      <c r="E387" s="12" t="str">
        <f>"24208011326"</f>
        <v>24208011326</v>
      </c>
      <c r="F387" s="13">
        <v>59.2</v>
      </c>
      <c r="G387" s="1"/>
    </row>
    <row r="388" customHeight="1" spans="1:7">
      <c r="A388" s="12" t="str">
        <f t="shared" si="14"/>
        <v>208</v>
      </c>
      <c r="B388" s="12" t="s">
        <v>14</v>
      </c>
      <c r="C388" s="12" t="s">
        <v>22</v>
      </c>
      <c r="D388" s="12" t="str">
        <f>"朱莹鹤"</f>
        <v>朱莹鹤</v>
      </c>
      <c r="E388" s="12" t="str">
        <f>"24208011323"</f>
        <v>24208011323</v>
      </c>
      <c r="F388" s="13">
        <v>-1</v>
      </c>
      <c r="G388" s="1"/>
    </row>
    <row r="389" customHeight="1" spans="1:7">
      <c r="A389" s="12" t="str">
        <f t="shared" si="14"/>
        <v>208</v>
      </c>
      <c r="B389" s="12" t="s">
        <v>14</v>
      </c>
      <c r="C389" s="12" t="s">
        <v>22</v>
      </c>
      <c r="D389" s="12" t="str">
        <f>"高鹏宇"</f>
        <v>高鹏宇</v>
      </c>
      <c r="E389" s="12" t="str">
        <f>"24208011325"</f>
        <v>24208011325</v>
      </c>
      <c r="F389" s="13">
        <v>-1</v>
      </c>
      <c r="G389" s="1"/>
    </row>
    <row r="390" customHeight="1" spans="1:7">
      <c r="A390" s="12" t="str">
        <f t="shared" si="14"/>
        <v>208</v>
      </c>
      <c r="B390" s="12" t="s">
        <v>14</v>
      </c>
      <c r="C390" s="12" t="s">
        <v>22</v>
      </c>
      <c r="D390" s="12" t="str">
        <f>"张和敏"</f>
        <v>张和敏</v>
      </c>
      <c r="E390" s="12" t="str">
        <f>"24208011327"</f>
        <v>24208011327</v>
      </c>
      <c r="F390" s="13">
        <v>-1</v>
      </c>
      <c r="G390" s="1"/>
    </row>
    <row r="391" customHeight="1" spans="1:7">
      <c r="A391" s="12" t="str">
        <f t="shared" si="14"/>
        <v>208</v>
      </c>
      <c r="B391" s="12" t="s">
        <v>14</v>
      </c>
      <c r="C391" s="12" t="s">
        <v>22</v>
      </c>
      <c r="D391" s="12" t="str">
        <f>"安宁"</f>
        <v>安宁</v>
      </c>
      <c r="E391" s="12" t="str">
        <f>"24208011328"</f>
        <v>24208011328</v>
      </c>
      <c r="F391" s="13">
        <v>-1</v>
      </c>
      <c r="G391" s="1"/>
    </row>
    <row r="392" customHeight="1" spans="1:7">
      <c r="A392" s="12" t="str">
        <f t="shared" si="14"/>
        <v>208</v>
      </c>
      <c r="B392" s="12" t="s">
        <v>14</v>
      </c>
      <c r="C392" s="12" t="s">
        <v>22</v>
      </c>
      <c r="D392" s="12" t="str">
        <f>"李萌"</f>
        <v>李萌</v>
      </c>
      <c r="E392" s="12" t="str">
        <f>"24208011329"</f>
        <v>24208011329</v>
      </c>
      <c r="F392" s="13">
        <v>-1</v>
      </c>
      <c r="G392" s="1"/>
    </row>
    <row r="393" customHeight="1" spans="1:7">
      <c r="A393" s="12" t="str">
        <f t="shared" ref="A393:A424" si="15">"208"</f>
        <v>208</v>
      </c>
      <c r="B393" s="12" t="s">
        <v>14</v>
      </c>
      <c r="C393" s="12" t="s">
        <v>22</v>
      </c>
      <c r="D393" s="12" t="str">
        <f>"张博天"</f>
        <v>张博天</v>
      </c>
      <c r="E393" s="12" t="str">
        <f>"24208011330"</f>
        <v>24208011330</v>
      </c>
      <c r="F393" s="13">
        <v>-1</v>
      </c>
      <c r="G393" s="1"/>
    </row>
    <row r="394" customHeight="1" spans="1:7">
      <c r="A394" s="12" t="str">
        <f t="shared" si="15"/>
        <v>208</v>
      </c>
      <c r="B394" s="12" t="s">
        <v>14</v>
      </c>
      <c r="C394" s="12" t="s">
        <v>22</v>
      </c>
      <c r="D394" s="12" t="str">
        <f>"赛吉娅"</f>
        <v>赛吉娅</v>
      </c>
      <c r="E394" s="12" t="str">
        <f>"24208011401"</f>
        <v>24208011401</v>
      </c>
      <c r="F394" s="13">
        <v>-1</v>
      </c>
      <c r="G394" s="1"/>
    </row>
    <row r="395" customHeight="1" spans="1:7">
      <c r="A395" s="12" t="str">
        <f t="shared" si="15"/>
        <v>208</v>
      </c>
      <c r="B395" s="12" t="s">
        <v>14</v>
      </c>
      <c r="C395" s="12" t="s">
        <v>22</v>
      </c>
      <c r="D395" s="12" t="str">
        <f>"郝清香"</f>
        <v>郝清香</v>
      </c>
      <c r="E395" s="12" t="str">
        <f>"24208011403"</f>
        <v>24208011403</v>
      </c>
      <c r="F395" s="13">
        <v>-1</v>
      </c>
      <c r="G395" s="1"/>
    </row>
    <row r="396" customHeight="1" spans="1:7">
      <c r="A396" s="12" t="str">
        <f t="shared" si="15"/>
        <v>208</v>
      </c>
      <c r="B396" s="12" t="s">
        <v>14</v>
      </c>
      <c r="C396" s="12" t="s">
        <v>22</v>
      </c>
      <c r="D396" s="12" t="str">
        <f>"乌如古玛拉"</f>
        <v>乌如古玛拉</v>
      </c>
      <c r="E396" s="12" t="str">
        <f>"24208011404"</f>
        <v>24208011404</v>
      </c>
      <c r="F396" s="13">
        <v>-1</v>
      </c>
      <c r="G396" s="1"/>
    </row>
    <row r="397" customHeight="1" spans="1:7">
      <c r="A397" s="12" t="str">
        <f t="shared" si="15"/>
        <v>208</v>
      </c>
      <c r="B397" s="12" t="s">
        <v>14</v>
      </c>
      <c r="C397" s="12" t="s">
        <v>22</v>
      </c>
      <c r="D397" s="12" t="str">
        <f>"高怡葶"</f>
        <v>高怡葶</v>
      </c>
      <c r="E397" s="12" t="str">
        <f>"24208011405"</f>
        <v>24208011405</v>
      </c>
      <c r="F397" s="13">
        <v>-1</v>
      </c>
      <c r="G397" s="1"/>
    </row>
    <row r="398" customHeight="1" spans="1:7">
      <c r="A398" s="12" t="str">
        <f t="shared" si="15"/>
        <v>208</v>
      </c>
      <c r="B398" s="12" t="s">
        <v>14</v>
      </c>
      <c r="C398" s="12" t="s">
        <v>22</v>
      </c>
      <c r="D398" s="12" t="str">
        <f>"郝佳濛"</f>
        <v>郝佳濛</v>
      </c>
      <c r="E398" s="12" t="str">
        <f>"24208011406"</f>
        <v>24208011406</v>
      </c>
      <c r="F398" s="13">
        <v>-1</v>
      </c>
      <c r="G398" s="1"/>
    </row>
    <row r="399" customHeight="1" spans="1:7">
      <c r="A399" s="12" t="str">
        <f t="shared" si="15"/>
        <v>208</v>
      </c>
      <c r="B399" s="12" t="s">
        <v>14</v>
      </c>
      <c r="C399" s="12" t="s">
        <v>22</v>
      </c>
      <c r="D399" s="12" t="str">
        <f>"袁嘉"</f>
        <v>袁嘉</v>
      </c>
      <c r="E399" s="12" t="str">
        <f>"24208011407"</f>
        <v>24208011407</v>
      </c>
      <c r="F399" s="13">
        <v>-1</v>
      </c>
      <c r="G399" s="1"/>
    </row>
    <row r="400" customHeight="1" spans="1:7">
      <c r="A400" s="12" t="str">
        <f t="shared" si="15"/>
        <v>208</v>
      </c>
      <c r="B400" s="12" t="s">
        <v>14</v>
      </c>
      <c r="C400" s="12" t="s">
        <v>22</v>
      </c>
      <c r="D400" s="12" t="str">
        <f>"刘帅"</f>
        <v>刘帅</v>
      </c>
      <c r="E400" s="12" t="str">
        <f>"24208011408"</f>
        <v>24208011408</v>
      </c>
      <c r="F400" s="13">
        <v>-1</v>
      </c>
      <c r="G400" s="1"/>
    </row>
    <row r="401" customHeight="1" spans="1:7">
      <c r="A401" s="12" t="str">
        <f t="shared" si="15"/>
        <v>208</v>
      </c>
      <c r="B401" s="12" t="s">
        <v>14</v>
      </c>
      <c r="C401" s="12" t="s">
        <v>22</v>
      </c>
      <c r="D401" s="12" t="str">
        <f>"谢明洙"</f>
        <v>谢明洙</v>
      </c>
      <c r="E401" s="12" t="str">
        <f>"24208011411"</f>
        <v>24208011411</v>
      </c>
      <c r="F401" s="13">
        <v>-1</v>
      </c>
      <c r="G401" s="1"/>
    </row>
    <row r="402" customHeight="1" spans="1:7">
      <c r="A402" s="12" t="str">
        <f t="shared" si="15"/>
        <v>208</v>
      </c>
      <c r="B402" s="12" t="s">
        <v>14</v>
      </c>
      <c r="C402" s="12" t="s">
        <v>22</v>
      </c>
      <c r="D402" s="12" t="str">
        <f>"郭倩雯"</f>
        <v>郭倩雯</v>
      </c>
      <c r="E402" s="12" t="str">
        <f>"24208011412"</f>
        <v>24208011412</v>
      </c>
      <c r="F402" s="13">
        <v>-1</v>
      </c>
      <c r="G402" s="1"/>
    </row>
    <row r="403" customHeight="1" spans="1:7">
      <c r="A403" s="12" t="str">
        <f t="shared" si="15"/>
        <v>208</v>
      </c>
      <c r="B403" s="12" t="s">
        <v>14</v>
      </c>
      <c r="C403" s="12" t="s">
        <v>22</v>
      </c>
      <c r="D403" s="12" t="str">
        <f>"吴彦慧"</f>
        <v>吴彦慧</v>
      </c>
      <c r="E403" s="12" t="str">
        <f>"24208011413"</f>
        <v>24208011413</v>
      </c>
      <c r="F403" s="13">
        <v>-1</v>
      </c>
      <c r="G403" s="1"/>
    </row>
    <row r="404" customHeight="1" spans="1:7">
      <c r="A404" s="12" t="str">
        <f t="shared" si="15"/>
        <v>208</v>
      </c>
      <c r="B404" s="12" t="s">
        <v>14</v>
      </c>
      <c r="C404" s="12" t="s">
        <v>22</v>
      </c>
      <c r="D404" s="12" t="str">
        <f>"张菁"</f>
        <v>张菁</v>
      </c>
      <c r="E404" s="12" t="str">
        <f>"24208011414"</f>
        <v>24208011414</v>
      </c>
      <c r="F404" s="13">
        <v>-1</v>
      </c>
      <c r="G404" s="1"/>
    </row>
    <row r="405" customHeight="1" spans="1:7">
      <c r="A405" s="12" t="str">
        <f t="shared" si="15"/>
        <v>208</v>
      </c>
      <c r="B405" s="12" t="s">
        <v>14</v>
      </c>
      <c r="C405" s="12" t="s">
        <v>22</v>
      </c>
      <c r="D405" s="12" t="str">
        <f>"贾翌瑶"</f>
        <v>贾翌瑶</v>
      </c>
      <c r="E405" s="12" t="str">
        <f>"24208011415"</f>
        <v>24208011415</v>
      </c>
      <c r="F405" s="13">
        <v>-1</v>
      </c>
      <c r="G405" s="1"/>
    </row>
    <row r="406" customHeight="1" spans="1:7">
      <c r="A406" s="12" t="str">
        <f t="shared" si="15"/>
        <v>208</v>
      </c>
      <c r="B406" s="12" t="s">
        <v>14</v>
      </c>
      <c r="C406" s="12" t="s">
        <v>22</v>
      </c>
      <c r="D406" s="12" t="str">
        <f>"蒋明"</f>
        <v>蒋明</v>
      </c>
      <c r="E406" s="12" t="str">
        <f>"24208011416"</f>
        <v>24208011416</v>
      </c>
      <c r="F406" s="13">
        <v>-1</v>
      </c>
      <c r="G406" s="1"/>
    </row>
    <row r="407" customHeight="1" spans="1:7">
      <c r="A407" s="12" t="str">
        <f t="shared" si="15"/>
        <v>208</v>
      </c>
      <c r="B407" s="12" t="s">
        <v>14</v>
      </c>
      <c r="C407" s="12" t="s">
        <v>22</v>
      </c>
      <c r="D407" s="12" t="str">
        <f>"张宝元"</f>
        <v>张宝元</v>
      </c>
      <c r="E407" s="12" t="str">
        <f>"24208011417"</f>
        <v>24208011417</v>
      </c>
      <c r="F407" s="13">
        <v>-1</v>
      </c>
      <c r="G407" s="1"/>
    </row>
    <row r="408" customHeight="1" spans="1:7">
      <c r="A408" s="12" t="str">
        <f t="shared" si="15"/>
        <v>208</v>
      </c>
      <c r="B408" s="12" t="s">
        <v>14</v>
      </c>
      <c r="C408" s="12" t="s">
        <v>22</v>
      </c>
      <c r="D408" s="12" t="str">
        <f>"刘泽旭"</f>
        <v>刘泽旭</v>
      </c>
      <c r="E408" s="12" t="str">
        <f>"24208011420"</f>
        <v>24208011420</v>
      </c>
      <c r="F408" s="13">
        <v>-1</v>
      </c>
      <c r="G408" s="1"/>
    </row>
    <row r="409" customHeight="1" spans="1:7">
      <c r="A409" s="12" t="str">
        <f t="shared" si="15"/>
        <v>208</v>
      </c>
      <c r="B409" s="12" t="s">
        <v>14</v>
      </c>
      <c r="C409" s="12" t="s">
        <v>22</v>
      </c>
      <c r="D409" s="12" t="str">
        <f>"候佳欣"</f>
        <v>候佳欣</v>
      </c>
      <c r="E409" s="12" t="str">
        <f>"24208011422"</f>
        <v>24208011422</v>
      </c>
      <c r="F409" s="13">
        <v>-1</v>
      </c>
      <c r="G409" s="1"/>
    </row>
    <row r="410" customHeight="1" spans="1:7">
      <c r="A410" s="12" t="str">
        <f t="shared" si="15"/>
        <v>208</v>
      </c>
      <c r="B410" s="12" t="s">
        <v>14</v>
      </c>
      <c r="C410" s="12" t="s">
        <v>22</v>
      </c>
      <c r="D410" s="12" t="str">
        <f>"杨涛"</f>
        <v>杨涛</v>
      </c>
      <c r="E410" s="12" t="str">
        <f>"24208011424"</f>
        <v>24208011424</v>
      </c>
      <c r="F410" s="13">
        <v>-1</v>
      </c>
      <c r="G410" s="1"/>
    </row>
    <row r="411" customHeight="1" spans="1:7">
      <c r="A411" s="12" t="str">
        <f t="shared" si="15"/>
        <v>208</v>
      </c>
      <c r="B411" s="12" t="s">
        <v>14</v>
      </c>
      <c r="C411" s="12" t="s">
        <v>22</v>
      </c>
      <c r="D411" s="12" t="str">
        <f>"王舒雨"</f>
        <v>王舒雨</v>
      </c>
      <c r="E411" s="12" t="str">
        <f>"24208011426"</f>
        <v>24208011426</v>
      </c>
      <c r="F411" s="13">
        <v>-1</v>
      </c>
      <c r="G411" s="1"/>
    </row>
    <row r="412" customHeight="1" spans="1:7">
      <c r="A412" s="12" t="str">
        <f t="shared" si="15"/>
        <v>208</v>
      </c>
      <c r="B412" s="12" t="s">
        <v>14</v>
      </c>
      <c r="C412" s="12" t="s">
        <v>22</v>
      </c>
      <c r="D412" s="12" t="str">
        <f>"郭淑雯"</f>
        <v>郭淑雯</v>
      </c>
      <c r="E412" s="12" t="str">
        <f>"24208011427"</f>
        <v>24208011427</v>
      </c>
      <c r="F412" s="13">
        <v>-1</v>
      </c>
      <c r="G412" s="1"/>
    </row>
    <row r="413" customHeight="1" spans="1:7">
      <c r="A413" s="12" t="str">
        <f t="shared" si="15"/>
        <v>208</v>
      </c>
      <c r="B413" s="12" t="s">
        <v>14</v>
      </c>
      <c r="C413" s="12" t="s">
        <v>22</v>
      </c>
      <c r="D413" s="12" t="str">
        <f>"章佳玲"</f>
        <v>章佳玲</v>
      </c>
      <c r="E413" s="12" t="str">
        <f>"24208011429"</f>
        <v>24208011429</v>
      </c>
      <c r="F413" s="13">
        <v>-1</v>
      </c>
      <c r="G413" s="1"/>
    </row>
    <row r="414" customHeight="1" spans="1:7">
      <c r="A414" s="12" t="str">
        <f t="shared" si="15"/>
        <v>208</v>
      </c>
      <c r="B414" s="12" t="s">
        <v>14</v>
      </c>
      <c r="C414" s="12" t="s">
        <v>22</v>
      </c>
      <c r="D414" s="12" t="str">
        <f>"吴娜"</f>
        <v>吴娜</v>
      </c>
      <c r="E414" s="12" t="str">
        <f>"24208011505"</f>
        <v>24208011505</v>
      </c>
      <c r="F414" s="13">
        <v>-1</v>
      </c>
      <c r="G414" s="1"/>
    </row>
    <row r="415" customHeight="1" spans="1:7">
      <c r="A415" s="12" t="str">
        <f t="shared" si="15"/>
        <v>208</v>
      </c>
      <c r="B415" s="12" t="s">
        <v>14</v>
      </c>
      <c r="C415" s="12" t="s">
        <v>22</v>
      </c>
      <c r="D415" s="12" t="str">
        <f>"贾昊东"</f>
        <v>贾昊东</v>
      </c>
      <c r="E415" s="12" t="str">
        <f>"24208011506"</f>
        <v>24208011506</v>
      </c>
      <c r="F415" s="13">
        <v>-1</v>
      </c>
      <c r="G415" s="1"/>
    </row>
    <row r="416" customHeight="1" spans="1:7">
      <c r="A416" s="12" t="str">
        <f t="shared" si="15"/>
        <v>208</v>
      </c>
      <c r="B416" s="12" t="s">
        <v>14</v>
      </c>
      <c r="C416" s="12" t="s">
        <v>22</v>
      </c>
      <c r="D416" s="12" t="str">
        <f>"代天承"</f>
        <v>代天承</v>
      </c>
      <c r="E416" s="12" t="str">
        <f>"24208011507"</f>
        <v>24208011507</v>
      </c>
      <c r="F416" s="13">
        <v>-1</v>
      </c>
      <c r="G416" s="1"/>
    </row>
    <row r="417" customHeight="1" spans="1:7">
      <c r="A417" s="12" t="str">
        <f t="shared" si="15"/>
        <v>208</v>
      </c>
      <c r="B417" s="12" t="s">
        <v>14</v>
      </c>
      <c r="C417" s="12" t="s">
        <v>22</v>
      </c>
      <c r="D417" s="12" t="str">
        <f>"王翼博"</f>
        <v>王翼博</v>
      </c>
      <c r="E417" s="12" t="str">
        <f>"24208011508"</f>
        <v>24208011508</v>
      </c>
      <c r="F417" s="13">
        <v>-1</v>
      </c>
      <c r="G417" s="1"/>
    </row>
    <row r="418" customHeight="1" spans="1:7">
      <c r="A418" s="12" t="str">
        <f t="shared" si="15"/>
        <v>208</v>
      </c>
      <c r="B418" s="12" t="s">
        <v>14</v>
      </c>
      <c r="C418" s="12" t="s">
        <v>22</v>
      </c>
      <c r="D418" s="12" t="str">
        <f>"王春惠"</f>
        <v>王春惠</v>
      </c>
      <c r="E418" s="12" t="str">
        <f>"24208011510"</f>
        <v>24208011510</v>
      </c>
      <c r="F418" s="13">
        <v>-1</v>
      </c>
      <c r="G418" s="1"/>
    </row>
    <row r="419" customHeight="1" spans="1:7">
      <c r="A419" s="12" t="str">
        <f t="shared" si="15"/>
        <v>208</v>
      </c>
      <c r="B419" s="12" t="s">
        <v>14</v>
      </c>
      <c r="C419" s="12" t="s">
        <v>22</v>
      </c>
      <c r="D419" s="12" t="str">
        <f>"田野"</f>
        <v>田野</v>
      </c>
      <c r="E419" s="12" t="str">
        <f>"24208011511"</f>
        <v>24208011511</v>
      </c>
      <c r="F419" s="13">
        <v>-1</v>
      </c>
      <c r="G419" s="1"/>
    </row>
    <row r="420" customHeight="1" spans="1:7">
      <c r="A420" s="12" t="str">
        <f t="shared" si="15"/>
        <v>208</v>
      </c>
      <c r="B420" s="12" t="s">
        <v>14</v>
      </c>
      <c r="C420" s="12" t="s">
        <v>22</v>
      </c>
      <c r="D420" s="12" t="str">
        <f>"张丽文"</f>
        <v>张丽文</v>
      </c>
      <c r="E420" s="12" t="str">
        <f>"24208011512"</f>
        <v>24208011512</v>
      </c>
      <c r="F420" s="13">
        <v>-1</v>
      </c>
      <c r="G420" s="1"/>
    </row>
    <row r="421" customHeight="1" spans="1:7">
      <c r="A421" s="12" t="str">
        <f t="shared" si="15"/>
        <v>208</v>
      </c>
      <c r="B421" s="12" t="s">
        <v>14</v>
      </c>
      <c r="C421" s="12" t="s">
        <v>22</v>
      </c>
      <c r="D421" s="12" t="str">
        <f>"哈色依卜格乐"</f>
        <v>哈色依卜格乐</v>
      </c>
      <c r="E421" s="12" t="str">
        <f>"24208011513"</f>
        <v>24208011513</v>
      </c>
      <c r="F421" s="13">
        <v>-1</v>
      </c>
      <c r="G421" s="1"/>
    </row>
    <row r="422" customHeight="1" spans="1:7">
      <c r="A422" s="12" t="str">
        <f t="shared" si="15"/>
        <v>208</v>
      </c>
      <c r="B422" s="12" t="s">
        <v>14</v>
      </c>
      <c r="C422" s="12" t="s">
        <v>22</v>
      </c>
      <c r="D422" s="12" t="str">
        <f>"贺雪梦"</f>
        <v>贺雪梦</v>
      </c>
      <c r="E422" s="12" t="str">
        <f>"24208011515"</f>
        <v>24208011515</v>
      </c>
      <c r="F422" s="13">
        <v>-1</v>
      </c>
      <c r="G422" s="1"/>
    </row>
    <row r="423" customHeight="1" spans="1:7">
      <c r="A423" s="12" t="str">
        <f t="shared" si="15"/>
        <v>208</v>
      </c>
      <c r="B423" s="12" t="s">
        <v>14</v>
      </c>
      <c r="C423" s="12" t="s">
        <v>22</v>
      </c>
      <c r="D423" s="12" t="str">
        <f>"逯小雪"</f>
        <v>逯小雪</v>
      </c>
      <c r="E423" s="12" t="str">
        <f>"24208011516"</f>
        <v>24208011516</v>
      </c>
      <c r="F423" s="13">
        <v>-1</v>
      </c>
      <c r="G423" s="1"/>
    </row>
    <row r="424" customHeight="1" spans="1:7">
      <c r="A424" s="12" t="str">
        <f t="shared" si="15"/>
        <v>208</v>
      </c>
      <c r="B424" s="12" t="s">
        <v>14</v>
      </c>
      <c r="C424" s="12" t="s">
        <v>22</v>
      </c>
      <c r="D424" s="12" t="str">
        <f>"韩静"</f>
        <v>韩静</v>
      </c>
      <c r="E424" s="12" t="str">
        <f>"24208011517"</f>
        <v>24208011517</v>
      </c>
      <c r="F424" s="13">
        <v>-1</v>
      </c>
      <c r="G424" s="1"/>
    </row>
    <row r="425" customHeight="1" spans="1:7">
      <c r="A425" s="12" t="str">
        <f t="shared" ref="A425:A454" si="16">"208"</f>
        <v>208</v>
      </c>
      <c r="B425" s="12" t="s">
        <v>14</v>
      </c>
      <c r="C425" s="12" t="s">
        <v>22</v>
      </c>
      <c r="D425" s="12" t="str">
        <f>"米莹"</f>
        <v>米莹</v>
      </c>
      <c r="E425" s="12" t="str">
        <f>"24208011519"</f>
        <v>24208011519</v>
      </c>
      <c r="F425" s="13">
        <v>-1</v>
      </c>
      <c r="G425" s="1"/>
    </row>
    <row r="426" customHeight="1" spans="1:7">
      <c r="A426" s="12" t="str">
        <f t="shared" si="16"/>
        <v>208</v>
      </c>
      <c r="B426" s="12" t="s">
        <v>14</v>
      </c>
      <c r="C426" s="12" t="s">
        <v>22</v>
      </c>
      <c r="D426" s="12" t="str">
        <f>"张雪"</f>
        <v>张雪</v>
      </c>
      <c r="E426" s="12" t="str">
        <f>"24208011521"</f>
        <v>24208011521</v>
      </c>
      <c r="F426" s="13">
        <v>-1</v>
      </c>
      <c r="G426" s="1"/>
    </row>
    <row r="427" customHeight="1" spans="1:7">
      <c r="A427" s="12" t="str">
        <f t="shared" si="16"/>
        <v>208</v>
      </c>
      <c r="B427" s="12" t="s">
        <v>14</v>
      </c>
      <c r="C427" s="12" t="s">
        <v>22</v>
      </c>
      <c r="D427" s="12" t="str">
        <f>"訾鑫"</f>
        <v>訾鑫</v>
      </c>
      <c r="E427" s="12" t="str">
        <f>"24208011522"</f>
        <v>24208011522</v>
      </c>
      <c r="F427" s="13">
        <v>-1</v>
      </c>
      <c r="G427" s="1"/>
    </row>
    <row r="428" customHeight="1" spans="1:7">
      <c r="A428" s="12" t="str">
        <f t="shared" si="16"/>
        <v>208</v>
      </c>
      <c r="B428" s="12" t="s">
        <v>14</v>
      </c>
      <c r="C428" s="12" t="s">
        <v>22</v>
      </c>
      <c r="D428" s="12" t="str">
        <f>"王鹏伟"</f>
        <v>王鹏伟</v>
      </c>
      <c r="E428" s="12" t="str">
        <f>"24208011523"</f>
        <v>24208011523</v>
      </c>
      <c r="F428" s="13">
        <v>-1</v>
      </c>
      <c r="G428" s="1"/>
    </row>
    <row r="429" customHeight="1" spans="1:7">
      <c r="A429" s="12" t="str">
        <f t="shared" si="16"/>
        <v>208</v>
      </c>
      <c r="B429" s="12" t="s">
        <v>14</v>
      </c>
      <c r="C429" s="12" t="s">
        <v>22</v>
      </c>
      <c r="D429" s="12" t="str">
        <f>"党慧"</f>
        <v>党慧</v>
      </c>
      <c r="E429" s="12" t="str">
        <f>"24208011524"</f>
        <v>24208011524</v>
      </c>
      <c r="F429" s="13">
        <v>-1</v>
      </c>
      <c r="G429" s="1"/>
    </row>
    <row r="430" customHeight="1" spans="1:7">
      <c r="A430" s="12" t="str">
        <f t="shared" si="16"/>
        <v>208</v>
      </c>
      <c r="B430" s="12" t="s">
        <v>14</v>
      </c>
      <c r="C430" s="12" t="s">
        <v>22</v>
      </c>
      <c r="D430" s="12" t="str">
        <f>"包蕊"</f>
        <v>包蕊</v>
      </c>
      <c r="E430" s="12" t="str">
        <f>"24208011527"</f>
        <v>24208011527</v>
      </c>
      <c r="F430" s="13">
        <v>-1</v>
      </c>
      <c r="G430" s="1"/>
    </row>
    <row r="431" customHeight="1" spans="1:7">
      <c r="A431" s="12" t="str">
        <f t="shared" si="16"/>
        <v>208</v>
      </c>
      <c r="B431" s="12" t="s">
        <v>14</v>
      </c>
      <c r="C431" s="12" t="s">
        <v>22</v>
      </c>
      <c r="D431" s="12" t="str">
        <f>"陈丽"</f>
        <v>陈丽</v>
      </c>
      <c r="E431" s="12" t="str">
        <f>"24208011528"</f>
        <v>24208011528</v>
      </c>
      <c r="F431" s="13">
        <v>-1</v>
      </c>
      <c r="G431" s="1"/>
    </row>
    <row r="432" customHeight="1" spans="1:7">
      <c r="A432" s="12" t="str">
        <f t="shared" si="16"/>
        <v>208</v>
      </c>
      <c r="B432" s="12" t="s">
        <v>14</v>
      </c>
      <c r="C432" s="12" t="s">
        <v>22</v>
      </c>
      <c r="D432" s="12" t="str">
        <f>"武德华"</f>
        <v>武德华</v>
      </c>
      <c r="E432" s="12" t="str">
        <f>"24208011529"</f>
        <v>24208011529</v>
      </c>
      <c r="F432" s="13">
        <v>-1</v>
      </c>
      <c r="G432" s="1"/>
    </row>
    <row r="433" customHeight="1" spans="1:7">
      <c r="A433" s="12" t="str">
        <f t="shared" si="16"/>
        <v>208</v>
      </c>
      <c r="B433" s="12" t="s">
        <v>14</v>
      </c>
      <c r="C433" s="12" t="s">
        <v>22</v>
      </c>
      <c r="D433" s="12" t="str">
        <f>"贾鸿钰"</f>
        <v>贾鸿钰</v>
      </c>
      <c r="E433" s="12" t="str">
        <f>"24208011530"</f>
        <v>24208011530</v>
      </c>
      <c r="F433" s="13">
        <v>-1</v>
      </c>
      <c r="G433" s="1"/>
    </row>
    <row r="434" customHeight="1" spans="1:7">
      <c r="A434" s="12" t="str">
        <f t="shared" si="16"/>
        <v>208</v>
      </c>
      <c r="B434" s="12" t="s">
        <v>14</v>
      </c>
      <c r="C434" s="12" t="s">
        <v>22</v>
      </c>
      <c r="D434" s="12" t="str">
        <f>"吴苏道"</f>
        <v>吴苏道</v>
      </c>
      <c r="E434" s="12" t="str">
        <f>"24208011601"</f>
        <v>24208011601</v>
      </c>
      <c r="F434" s="13">
        <v>-1</v>
      </c>
      <c r="G434" s="1"/>
    </row>
    <row r="435" customHeight="1" spans="1:7">
      <c r="A435" s="12" t="str">
        <f t="shared" si="16"/>
        <v>208</v>
      </c>
      <c r="B435" s="12" t="s">
        <v>14</v>
      </c>
      <c r="C435" s="12" t="s">
        <v>22</v>
      </c>
      <c r="D435" s="12" t="str">
        <f>"乌英嘎"</f>
        <v>乌英嘎</v>
      </c>
      <c r="E435" s="12" t="str">
        <f>"24208011602"</f>
        <v>24208011602</v>
      </c>
      <c r="F435" s="13">
        <v>-1</v>
      </c>
      <c r="G435" s="1"/>
    </row>
    <row r="436" customHeight="1" spans="1:7">
      <c r="A436" s="12" t="str">
        <f t="shared" si="16"/>
        <v>208</v>
      </c>
      <c r="B436" s="12" t="s">
        <v>14</v>
      </c>
      <c r="C436" s="12" t="s">
        <v>22</v>
      </c>
      <c r="D436" s="12" t="str">
        <f>"云哈达"</f>
        <v>云哈达</v>
      </c>
      <c r="E436" s="12" t="str">
        <f>"24208011603"</f>
        <v>24208011603</v>
      </c>
      <c r="F436" s="13">
        <v>-1</v>
      </c>
      <c r="G436" s="1"/>
    </row>
    <row r="437" customHeight="1" spans="1:7">
      <c r="A437" s="12" t="str">
        <f t="shared" si="16"/>
        <v>208</v>
      </c>
      <c r="B437" s="12" t="s">
        <v>14</v>
      </c>
      <c r="C437" s="12" t="s">
        <v>22</v>
      </c>
      <c r="D437" s="12" t="str">
        <f>"王皓冉"</f>
        <v>王皓冉</v>
      </c>
      <c r="E437" s="12" t="str">
        <f>"24208011605"</f>
        <v>24208011605</v>
      </c>
      <c r="F437" s="13">
        <v>-1</v>
      </c>
      <c r="G437" s="1"/>
    </row>
    <row r="438" customHeight="1" spans="1:7">
      <c r="A438" s="12" t="str">
        <f t="shared" si="16"/>
        <v>208</v>
      </c>
      <c r="B438" s="12" t="s">
        <v>14</v>
      </c>
      <c r="C438" s="12" t="s">
        <v>22</v>
      </c>
      <c r="D438" s="12" t="str">
        <f>"刘映玮"</f>
        <v>刘映玮</v>
      </c>
      <c r="E438" s="12" t="str">
        <f>"24208011606"</f>
        <v>24208011606</v>
      </c>
      <c r="F438" s="13">
        <v>-1</v>
      </c>
      <c r="G438" s="1"/>
    </row>
    <row r="439" customHeight="1" spans="1:7">
      <c r="A439" s="12" t="str">
        <f t="shared" si="16"/>
        <v>208</v>
      </c>
      <c r="B439" s="12" t="s">
        <v>14</v>
      </c>
      <c r="C439" s="12" t="s">
        <v>22</v>
      </c>
      <c r="D439" s="12" t="str">
        <f>"金珠"</f>
        <v>金珠</v>
      </c>
      <c r="E439" s="12" t="str">
        <f>"24208011607"</f>
        <v>24208011607</v>
      </c>
      <c r="F439" s="13">
        <v>-1</v>
      </c>
      <c r="G439" s="1"/>
    </row>
    <row r="440" customHeight="1" spans="1:7">
      <c r="A440" s="12" t="str">
        <f t="shared" si="16"/>
        <v>208</v>
      </c>
      <c r="B440" s="12" t="s">
        <v>14</v>
      </c>
      <c r="C440" s="12" t="s">
        <v>22</v>
      </c>
      <c r="D440" s="12" t="str">
        <f>"刘珏瑶"</f>
        <v>刘珏瑶</v>
      </c>
      <c r="E440" s="12" t="str">
        <f>"24208011608"</f>
        <v>24208011608</v>
      </c>
      <c r="F440" s="13">
        <v>-1</v>
      </c>
      <c r="G440" s="1"/>
    </row>
    <row r="441" customHeight="1" spans="1:7">
      <c r="A441" s="12" t="str">
        <f t="shared" si="16"/>
        <v>208</v>
      </c>
      <c r="B441" s="12" t="s">
        <v>14</v>
      </c>
      <c r="C441" s="12" t="s">
        <v>22</v>
      </c>
      <c r="D441" s="12" t="str">
        <f>"何宇阳"</f>
        <v>何宇阳</v>
      </c>
      <c r="E441" s="12" t="str">
        <f>"24208011609"</f>
        <v>24208011609</v>
      </c>
      <c r="F441" s="13">
        <v>-1</v>
      </c>
      <c r="G441" s="1"/>
    </row>
    <row r="442" customHeight="1" spans="1:7">
      <c r="A442" s="12" t="str">
        <f t="shared" si="16"/>
        <v>208</v>
      </c>
      <c r="B442" s="12" t="s">
        <v>14</v>
      </c>
      <c r="C442" s="12" t="s">
        <v>22</v>
      </c>
      <c r="D442" s="12" t="str">
        <f>"塔拉"</f>
        <v>塔拉</v>
      </c>
      <c r="E442" s="12" t="str">
        <f>"24208011610"</f>
        <v>24208011610</v>
      </c>
      <c r="F442" s="13">
        <v>-1</v>
      </c>
      <c r="G442" s="1"/>
    </row>
    <row r="443" customHeight="1" spans="1:7">
      <c r="A443" s="12" t="str">
        <f t="shared" si="16"/>
        <v>208</v>
      </c>
      <c r="B443" s="12" t="s">
        <v>14</v>
      </c>
      <c r="C443" s="12" t="s">
        <v>22</v>
      </c>
      <c r="D443" s="12" t="str">
        <f>"王燕"</f>
        <v>王燕</v>
      </c>
      <c r="E443" s="12" t="str">
        <f>"24208011613"</f>
        <v>24208011613</v>
      </c>
      <c r="F443" s="13">
        <v>-1</v>
      </c>
      <c r="G443" s="1"/>
    </row>
    <row r="444" customHeight="1" spans="1:7">
      <c r="A444" s="12" t="str">
        <f t="shared" si="16"/>
        <v>208</v>
      </c>
      <c r="B444" s="12" t="s">
        <v>14</v>
      </c>
      <c r="C444" s="12" t="s">
        <v>22</v>
      </c>
      <c r="D444" s="12" t="str">
        <f>"刘蓉"</f>
        <v>刘蓉</v>
      </c>
      <c r="E444" s="12" t="str">
        <f>"24208011614"</f>
        <v>24208011614</v>
      </c>
      <c r="F444" s="13">
        <v>-1</v>
      </c>
      <c r="G444" s="1"/>
    </row>
    <row r="445" customHeight="1" spans="1:7">
      <c r="A445" s="12" t="str">
        <f t="shared" si="16"/>
        <v>208</v>
      </c>
      <c r="B445" s="12" t="s">
        <v>14</v>
      </c>
      <c r="C445" s="12" t="s">
        <v>22</v>
      </c>
      <c r="D445" s="12" t="str">
        <f>"任晓婷"</f>
        <v>任晓婷</v>
      </c>
      <c r="E445" s="12" t="str">
        <f>"24208011615"</f>
        <v>24208011615</v>
      </c>
      <c r="F445" s="13">
        <v>-1</v>
      </c>
      <c r="G445" s="1"/>
    </row>
    <row r="446" customHeight="1" spans="1:7">
      <c r="A446" s="12" t="str">
        <f t="shared" si="16"/>
        <v>208</v>
      </c>
      <c r="B446" s="12" t="s">
        <v>14</v>
      </c>
      <c r="C446" s="12" t="s">
        <v>22</v>
      </c>
      <c r="D446" s="12" t="str">
        <f>"张利庆"</f>
        <v>张利庆</v>
      </c>
      <c r="E446" s="12" t="str">
        <f>"24208011616"</f>
        <v>24208011616</v>
      </c>
      <c r="F446" s="13">
        <v>-1</v>
      </c>
      <c r="G446" s="1"/>
    </row>
    <row r="447" customHeight="1" spans="1:7">
      <c r="A447" s="12" t="str">
        <f t="shared" si="16"/>
        <v>208</v>
      </c>
      <c r="B447" s="12" t="s">
        <v>14</v>
      </c>
      <c r="C447" s="12" t="s">
        <v>22</v>
      </c>
      <c r="D447" s="12" t="str">
        <f>"张惠芸"</f>
        <v>张惠芸</v>
      </c>
      <c r="E447" s="12" t="str">
        <f>"24208011617"</f>
        <v>24208011617</v>
      </c>
      <c r="F447" s="13">
        <v>-1</v>
      </c>
      <c r="G447" s="1"/>
    </row>
    <row r="448" customHeight="1" spans="1:7">
      <c r="A448" s="12" t="str">
        <f t="shared" si="16"/>
        <v>208</v>
      </c>
      <c r="B448" s="12" t="s">
        <v>14</v>
      </c>
      <c r="C448" s="12" t="s">
        <v>22</v>
      </c>
      <c r="D448" s="12" t="str">
        <f>"马香"</f>
        <v>马香</v>
      </c>
      <c r="E448" s="12" t="str">
        <f>"24208011618"</f>
        <v>24208011618</v>
      </c>
      <c r="F448" s="13">
        <v>-1</v>
      </c>
      <c r="G448" s="1"/>
    </row>
    <row r="449" customHeight="1" spans="1:7">
      <c r="A449" s="12" t="str">
        <f t="shared" si="16"/>
        <v>208</v>
      </c>
      <c r="B449" s="12" t="s">
        <v>14</v>
      </c>
      <c r="C449" s="12" t="s">
        <v>22</v>
      </c>
      <c r="D449" s="12" t="str">
        <f>"刘晓蕾"</f>
        <v>刘晓蕾</v>
      </c>
      <c r="E449" s="12" t="str">
        <f>"24208011619"</f>
        <v>24208011619</v>
      </c>
      <c r="F449" s="13">
        <v>-1</v>
      </c>
      <c r="G449" s="1"/>
    </row>
    <row r="450" customHeight="1" spans="1:7">
      <c r="A450" s="12" t="str">
        <f t="shared" si="16"/>
        <v>208</v>
      </c>
      <c r="B450" s="12" t="s">
        <v>14</v>
      </c>
      <c r="C450" s="12" t="s">
        <v>22</v>
      </c>
      <c r="D450" s="12" t="str">
        <f>"刘昆佳"</f>
        <v>刘昆佳</v>
      </c>
      <c r="E450" s="12" t="str">
        <f>"24208011620"</f>
        <v>24208011620</v>
      </c>
      <c r="F450" s="13">
        <v>-1</v>
      </c>
      <c r="G450" s="1"/>
    </row>
    <row r="451" customHeight="1" spans="1:7">
      <c r="A451" s="12" t="str">
        <f t="shared" si="16"/>
        <v>208</v>
      </c>
      <c r="B451" s="12" t="s">
        <v>14</v>
      </c>
      <c r="C451" s="12" t="s">
        <v>22</v>
      </c>
      <c r="D451" s="12" t="str">
        <f>"李嘉琪"</f>
        <v>李嘉琪</v>
      </c>
      <c r="E451" s="12" t="str">
        <f>"24208011621"</f>
        <v>24208011621</v>
      </c>
      <c r="F451" s="13">
        <v>-1</v>
      </c>
      <c r="G451" s="1"/>
    </row>
    <row r="452" customHeight="1" spans="1:7">
      <c r="A452" s="12" t="str">
        <f t="shared" si="16"/>
        <v>208</v>
      </c>
      <c r="B452" s="12" t="s">
        <v>14</v>
      </c>
      <c r="C452" s="12" t="s">
        <v>22</v>
      </c>
      <c r="D452" s="12" t="str">
        <f>"刘通"</f>
        <v>刘通</v>
      </c>
      <c r="E452" s="12" t="str">
        <f>"24208011622"</f>
        <v>24208011622</v>
      </c>
      <c r="F452" s="13">
        <v>-1</v>
      </c>
      <c r="G452" s="1"/>
    </row>
    <row r="453" customHeight="1" spans="1:7">
      <c r="A453" s="12" t="str">
        <f t="shared" si="16"/>
        <v>208</v>
      </c>
      <c r="B453" s="12" t="s">
        <v>14</v>
      </c>
      <c r="C453" s="12" t="s">
        <v>22</v>
      </c>
      <c r="D453" s="12" t="str">
        <f>"刘慧琴"</f>
        <v>刘慧琴</v>
      </c>
      <c r="E453" s="12" t="str">
        <f>"24208011623"</f>
        <v>24208011623</v>
      </c>
      <c r="F453" s="13">
        <v>-1</v>
      </c>
      <c r="G453" s="1"/>
    </row>
    <row r="454" customHeight="1" spans="1:7">
      <c r="A454" s="12" t="str">
        <f t="shared" si="16"/>
        <v>208</v>
      </c>
      <c r="B454" s="12" t="s">
        <v>14</v>
      </c>
      <c r="C454" s="12" t="s">
        <v>22</v>
      </c>
      <c r="D454" s="12" t="str">
        <f>"刘雅茹"</f>
        <v>刘雅茹</v>
      </c>
      <c r="E454" s="12" t="str">
        <f>"24208011624"</f>
        <v>24208011624</v>
      </c>
      <c r="F454" s="13">
        <v>-1</v>
      </c>
      <c r="G454" s="1"/>
    </row>
    <row r="455" customHeight="1" spans="1:7">
      <c r="A455" s="10" t="str">
        <f t="shared" ref="A455:A486" si="17">"209"</f>
        <v>209</v>
      </c>
      <c r="B455" s="10" t="s">
        <v>16</v>
      </c>
      <c r="C455" s="10" t="s">
        <v>22</v>
      </c>
      <c r="D455" s="10" t="str">
        <f>"杨汶滋"</f>
        <v>杨汶滋</v>
      </c>
      <c r="E455" s="10" t="str">
        <f>"24209011705"</f>
        <v>24209011705</v>
      </c>
      <c r="F455" s="11">
        <v>81.9</v>
      </c>
      <c r="G455" s="1"/>
    </row>
    <row r="456" customHeight="1" spans="1:7">
      <c r="A456" s="10" t="str">
        <f t="shared" si="17"/>
        <v>209</v>
      </c>
      <c r="B456" s="10" t="s">
        <v>16</v>
      </c>
      <c r="C456" s="10" t="s">
        <v>22</v>
      </c>
      <c r="D456" s="10" t="str">
        <f>"雷璐琳"</f>
        <v>雷璐琳</v>
      </c>
      <c r="E456" s="10" t="str">
        <f>"24209011626"</f>
        <v>24209011626</v>
      </c>
      <c r="F456" s="11">
        <v>80.4</v>
      </c>
      <c r="G456" s="1"/>
    </row>
    <row r="457" customHeight="1" spans="1:7">
      <c r="A457" s="10" t="str">
        <f t="shared" si="17"/>
        <v>209</v>
      </c>
      <c r="B457" s="10" t="s">
        <v>16</v>
      </c>
      <c r="C457" s="10" t="s">
        <v>22</v>
      </c>
      <c r="D457" s="10" t="str">
        <f>"房其其格"</f>
        <v>房其其格</v>
      </c>
      <c r="E457" s="10" t="str">
        <f>"24209011716"</f>
        <v>24209011716</v>
      </c>
      <c r="F457" s="11">
        <v>79.8</v>
      </c>
      <c r="G457" s="1"/>
    </row>
    <row r="458" customHeight="1" spans="1:7">
      <c r="A458" s="10" t="str">
        <f t="shared" si="17"/>
        <v>209</v>
      </c>
      <c r="B458" s="10" t="s">
        <v>16</v>
      </c>
      <c r="C458" s="10" t="s">
        <v>22</v>
      </c>
      <c r="D458" s="10" t="str">
        <f>"刘开"</f>
        <v>刘开</v>
      </c>
      <c r="E458" s="10" t="str">
        <f>"24209011810"</f>
        <v>24209011810</v>
      </c>
      <c r="F458" s="11">
        <v>79</v>
      </c>
      <c r="G458" s="1"/>
    </row>
    <row r="459" customHeight="1" spans="1:7">
      <c r="A459" s="10" t="str">
        <f t="shared" si="17"/>
        <v>209</v>
      </c>
      <c r="B459" s="10" t="s">
        <v>16</v>
      </c>
      <c r="C459" s="10" t="s">
        <v>22</v>
      </c>
      <c r="D459" s="10" t="str">
        <f>"张悦函"</f>
        <v>张悦函</v>
      </c>
      <c r="E459" s="10" t="str">
        <f>"24209011712"</f>
        <v>24209011712</v>
      </c>
      <c r="F459" s="11">
        <v>78.7</v>
      </c>
      <c r="G459" s="1"/>
    </row>
    <row r="460" customHeight="1" spans="1:7">
      <c r="A460" s="12" t="str">
        <f t="shared" si="17"/>
        <v>209</v>
      </c>
      <c r="B460" s="12" t="s">
        <v>16</v>
      </c>
      <c r="C460" s="12" t="s">
        <v>22</v>
      </c>
      <c r="D460" s="12" t="str">
        <f>"李怡宁"</f>
        <v>李怡宁</v>
      </c>
      <c r="E460" s="12" t="str">
        <f>"24209011714"</f>
        <v>24209011714</v>
      </c>
      <c r="F460" s="13">
        <v>77.8</v>
      </c>
      <c r="G460" s="1"/>
    </row>
    <row r="461" customHeight="1" spans="1:7">
      <c r="A461" s="12" t="str">
        <f t="shared" si="17"/>
        <v>209</v>
      </c>
      <c r="B461" s="12" t="s">
        <v>16</v>
      </c>
      <c r="C461" s="12" t="s">
        <v>22</v>
      </c>
      <c r="D461" s="12" t="str">
        <f>"张富胜"</f>
        <v>张富胜</v>
      </c>
      <c r="E461" s="12" t="str">
        <f>"24209011625"</f>
        <v>24209011625</v>
      </c>
      <c r="F461" s="13">
        <v>76.7</v>
      </c>
      <c r="G461" s="1"/>
    </row>
    <row r="462" customHeight="1" spans="1:7">
      <c r="A462" s="12" t="str">
        <f t="shared" si="17"/>
        <v>209</v>
      </c>
      <c r="B462" s="12" t="s">
        <v>16</v>
      </c>
      <c r="C462" s="12" t="s">
        <v>22</v>
      </c>
      <c r="D462" s="12" t="str">
        <f>"韩永慧"</f>
        <v>韩永慧</v>
      </c>
      <c r="E462" s="12" t="str">
        <f>"24209011708"</f>
        <v>24209011708</v>
      </c>
      <c r="F462" s="13">
        <v>75.8</v>
      </c>
      <c r="G462" s="1"/>
    </row>
    <row r="463" customHeight="1" spans="1:7">
      <c r="A463" s="12" t="str">
        <f t="shared" si="17"/>
        <v>209</v>
      </c>
      <c r="B463" s="12" t="s">
        <v>16</v>
      </c>
      <c r="C463" s="12" t="s">
        <v>22</v>
      </c>
      <c r="D463" s="12" t="str">
        <f>"赵志刚"</f>
        <v>赵志刚</v>
      </c>
      <c r="E463" s="12" t="str">
        <f>"24209011703"</f>
        <v>24209011703</v>
      </c>
      <c r="F463" s="13">
        <v>74.9</v>
      </c>
      <c r="G463" s="1"/>
    </row>
    <row r="464" customHeight="1" spans="1:7">
      <c r="A464" s="12" t="str">
        <f t="shared" si="17"/>
        <v>209</v>
      </c>
      <c r="B464" s="12" t="s">
        <v>16</v>
      </c>
      <c r="C464" s="12" t="s">
        <v>22</v>
      </c>
      <c r="D464" s="12" t="str">
        <f>"张秀秀"</f>
        <v>张秀秀</v>
      </c>
      <c r="E464" s="12" t="str">
        <f>"24209011710"</f>
        <v>24209011710</v>
      </c>
      <c r="F464" s="13">
        <v>74.5</v>
      </c>
      <c r="G464" s="1"/>
    </row>
    <row r="465" customHeight="1" spans="1:7">
      <c r="A465" s="12" t="str">
        <f t="shared" si="17"/>
        <v>209</v>
      </c>
      <c r="B465" s="12" t="s">
        <v>16</v>
      </c>
      <c r="C465" s="12" t="s">
        <v>22</v>
      </c>
      <c r="D465" s="12" t="str">
        <f>"李慧"</f>
        <v>李慧</v>
      </c>
      <c r="E465" s="12" t="str">
        <f>"24209011808"</f>
        <v>24209011808</v>
      </c>
      <c r="F465" s="13">
        <v>73.5</v>
      </c>
      <c r="G465" s="1"/>
    </row>
    <row r="466" customHeight="1" spans="1:7">
      <c r="A466" s="12" t="str">
        <f t="shared" si="17"/>
        <v>209</v>
      </c>
      <c r="B466" s="12" t="s">
        <v>16</v>
      </c>
      <c r="C466" s="12" t="s">
        <v>22</v>
      </c>
      <c r="D466" s="12" t="str">
        <f>"任倩"</f>
        <v>任倩</v>
      </c>
      <c r="E466" s="12" t="str">
        <f>"24209011729"</f>
        <v>24209011729</v>
      </c>
      <c r="F466" s="13">
        <v>73.3</v>
      </c>
      <c r="G466" s="1"/>
    </row>
    <row r="467" customHeight="1" spans="1:7">
      <c r="A467" s="12" t="str">
        <f t="shared" si="17"/>
        <v>209</v>
      </c>
      <c r="B467" s="12" t="s">
        <v>16</v>
      </c>
      <c r="C467" s="12" t="s">
        <v>22</v>
      </c>
      <c r="D467" s="12" t="str">
        <f>"任恉帅"</f>
        <v>任恉帅</v>
      </c>
      <c r="E467" s="12" t="str">
        <f>"24209011628"</f>
        <v>24209011628</v>
      </c>
      <c r="F467" s="13">
        <v>72.8</v>
      </c>
      <c r="G467" s="1"/>
    </row>
    <row r="468" customHeight="1" spans="1:7">
      <c r="A468" s="12" t="str">
        <f t="shared" si="17"/>
        <v>209</v>
      </c>
      <c r="B468" s="12" t="s">
        <v>16</v>
      </c>
      <c r="C468" s="12" t="s">
        <v>22</v>
      </c>
      <c r="D468" s="12" t="str">
        <f>"苗煌岳"</f>
        <v>苗煌岳</v>
      </c>
      <c r="E468" s="12" t="str">
        <f>"24209011709"</f>
        <v>24209011709</v>
      </c>
      <c r="F468" s="13">
        <v>72.4</v>
      </c>
      <c r="G468" s="1"/>
    </row>
    <row r="469" customHeight="1" spans="1:7">
      <c r="A469" s="12" t="str">
        <f t="shared" si="17"/>
        <v>209</v>
      </c>
      <c r="B469" s="12" t="s">
        <v>16</v>
      </c>
      <c r="C469" s="12" t="s">
        <v>22</v>
      </c>
      <c r="D469" s="12" t="str">
        <f>"张莉"</f>
        <v>张莉</v>
      </c>
      <c r="E469" s="12" t="str">
        <f>"24209011630"</f>
        <v>24209011630</v>
      </c>
      <c r="F469" s="13">
        <v>72.1</v>
      </c>
      <c r="G469" s="1"/>
    </row>
    <row r="470" customHeight="1" spans="1:7">
      <c r="A470" s="12" t="str">
        <f t="shared" si="17"/>
        <v>209</v>
      </c>
      <c r="B470" s="12" t="s">
        <v>16</v>
      </c>
      <c r="C470" s="12" t="s">
        <v>22</v>
      </c>
      <c r="D470" s="12" t="str">
        <f>"倪毅荣"</f>
        <v>倪毅荣</v>
      </c>
      <c r="E470" s="12" t="str">
        <f>"24209011706"</f>
        <v>24209011706</v>
      </c>
      <c r="F470" s="13">
        <v>71.8</v>
      </c>
      <c r="G470" s="1"/>
    </row>
    <row r="471" customHeight="1" spans="1:7">
      <c r="A471" s="12" t="str">
        <f t="shared" si="17"/>
        <v>209</v>
      </c>
      <c r="B471" s="12" t="s">
        <v>16</v>
      </c>
      <c r="C471" s="12" t="s">
        <v>22</v>
      </c>
      <c r="D471" s="12" t="str">
        <f>"白学茗"</f>
        <v>白学茗</v>
      </c>
      <c r="E471" s="12" t="str">
        <f>"24209011713"</f>
        <v>24209011713</v>
      </c>
      <c r="F471" s="13">
        <v>70.7</v>
      </c>
      <c r="G471" s="1"/>
    </row>
    <row r="472" customHeight="1" spans="1:7">
      <c r="A472" s="12" t="str">
        <f t="shared" si="17"/>
        <v>209</v>
      </c>
      <c r="B472" s="12" t="s">
        <v>16</v>
      </c>
      <c r="C472" s="12" t="s">
        <v>22</v>
      </c>
      <c r="D472" s="12" t="str">
        <f>"郭文婧"</f>
        <v>郭文婧</v>
      </c>
      <c r="E472" s="12" t="str">
        <f>"24209011627"</f>
        <v>24209011627</v>
      </c>
      <c r="F472" s="13">
        <v>67.2</v>
      </c>
      <c r="G472" s="1"/>
    </row>
    <row r="473" customHeight="1" spans="1:7">
      <c r="A473" s="12" t="str">
        <f t="shared" si="17"/>
        <v>209</v>
      </c>
      <c r="B473" s="12" t="s">
        <v>16</v>
      </c>
      <c r="C473" s="12" t="s">
        <v>22</v>
      </c>
      <c r="D473" s="12" t="str">
        <f>"哈布日"</f>
        <v>哈布日</v>
      </c>
      <c r="E473" s="12" t="str">
        <f>"24209011629"</f>
        <v>24209011629</v>
      </c>
      <c r="F473" s="13">
        <v>59.7</v>
      </c>
      <c r="G473" s="1"/>
    </row>
    <row r="474" customHeight="1" spans="1:7">
      <c r="A474" s="12" t="str">
        <f t="shared" si="17"/>
        <v>209</v>
      </c>
      <c r="B474" s="12" t="s">
        <v>16</v>
      </c>
      <c r="C474" s="12" t="s">
        <v>22</v>
      </c>
      <c r="D474" s="12" t="str">
        <f>"王若瑶"</f>
        <v>王若瑶</v>
      </c>
      <c r="E474" s="12" t="str">
        <f>"24209011701"</f>
        <v>24209011701</v>
      </c>
      <c r="F474" s="13">
        <v>-1</v>
      </c>
      <c r="G474" s="1"/>
    </row>
    <row r="475" customHeight="1" spans="1:7">
      <c r="A475" s="12" t="str">
        <f t="shared" si="17"/>
        <v>209</v>
      </c>
      <c r="B475" s="12" t="s">
        <v>16</v>
      </c>
      <c r="C475" s="12" t="s">
        <v>22</v>
      </c>
      <c r="D475" s="12" t="str">
        <f>"霍相亨"</f>
        <v>霍相亨</v>
      </c>
      <c r="E475" s="12" t="str">
        <f>"24209011702"</f>
        <v>24209011702</v>
      </c>
      <c r="F475" s="13">
        <v>-1</v>
      </c>
      <c r="G475" s="1"/>
    </row>
    <row r="476" customHeight="1" spans="1:7">
      <c r="A476" s="12" t="str">
        <f t="shared" si="17"/>
        <v>209</v>
      </c>
      <c r="B476" s="12" t="s">
        <v>16</v>
      </c>
      <c r="C476" s="12" t="s">
        <v>22</v>
      </c>
      <c r="D476" s="12" t="str">
        <f>"孔斌"</f>
        <v>孔斌</v>
      </c>
      <c r="E476" s="12" t="str">
        <f>"24209011704"</f>
        <v>24209011704</v>
      </c>
      <c r="F476" s="13">
        <v>-1</v>
      </c>
      <c r="G476" s="1"/>
    </row>
    <row r="477" customHeight="1" spans="1:7">
      <c r="A477" s="12" t="str">
        <f t="shared" si="17"/>
        <v>209</v>
      </c>
      <c r="B477" s="12" t="s">
        <v>16</v>
      </c>
      <c r="C477" s="12" t="s">
        <v>22</v>
      </c>
      <c r="D477" s="12" t="str">
        <f>"刘旭"</f>
        <v>刘旭</v>
      </c>
      <c r="E477" s="12" t="str">
        <f>"24209011707"</f>
        <v>24209011707</v>
      </c>
      <c r="F477" s="13">
        <v>-1</v>
      </c>
      <c r="G477" s="1"/>
    </row>
    <row r="478" customHeight="1" spans="1:7">
      <c r="A478" s="12" t="str">
        <f t="shared" si="17"/>
        <v>209</v>
      </c>
      <c r="B478" s="12" t="s">
        <v>16</v>
      </c>
      <c r="C478" s="12" t="s">
        <v>22</v>
      </c>
      <c r="D478" s="12" t="str">
        <f>"王飞"</f>
        <v>王飞</v>
      </c>
      <c r="E478" s="12" t="str">
        <f>"24209011711"</f>
        <v>24209011711</v>
      </c>
      <c r="F478" s="13">
        <v>-1</v>
      </c>
      <c r="G478" s="1"/>
    </row>
    <row r="479" customHeight="1" spans="1:7">
      <c r="A479" s="12" t="str">
        <f t="shared" si="17"/>
        <v>209</v>
      </c>
      <c r="B479" s="12" t="s">
        <v>16</v>
      </c>
      <c r="C479" s="12" t="s">
        <v>22</v>
      </c>
      <c r="D479" s="12" t="str">
        <f>"吕佳慧"</f>
        <v>吕佳慧</v>
      </c>
      <c r="E479" s="12" t="str">
        <f>"24209011715"</f>
        <v>24209011715</v>
      </c>
      <c r="F479" s="13">
        <v>-1</v>
      </c>
      <c r="G479" s="1"/>
    </row>
    <row r="480" customHeight="1" spans="1:7">
      <c r="A480" s="12" t="str">
        <f t="shared" si="17"/>
        <v>209</v>
      </c>
      <c r="B480" s="12" t="s">
        <v>16</v>
      </c>
      <c r="C480" s="12" t="s">
        <v>22</v>
      </c>
      <c r="D480" s="12" t="str">
        <f>"郝鹏威"</f>
        <v>郝鹏威</v>
      </c>
      <c r="E480" s="12" t="str">
        <f>"24209011717"</f>
        <v>24209011717</v>
      </c>
      <c r="F480" s="13">
        <v>-1</v>
      </c>
      <c r="G480" s="1"/>
    </row>
    <row r="481" customHeight="1" spans="1:7">
      <c r="A481" s="12" t="str">
        <f t="shared" si="17"/>
        <v>209</v>
      </c>
      <c r="B481" s="12" t="s">
        <v>16</v>
      </c>
      <c r="C481" s="12" t="s">
        <v>22</v>
      </c>
      <c r="D481" s="12" t="str">
        <f>"耿艳蕾"</f>
        <v>耿艳蕾</v>
      </c>
      <c r="E481" s="12" t="str">
        <f>"24209011718"</f>
        <v>24209011718</v>
      </c>
      <c r="F481" s="13">
        <v>-1</v>
      </c>
      <c r="G481" s="1"/>
    </row>
    <row r="482" customHeight="1" spans="1:7">
      <c r="A482" s="12" t="str">
        <f t="shared" si="17"/>
        <v>209</v>
      </c>
      <c r="B482" s="12" t="s">
        <v>16</v>
      </c>
      <c r="C482" s="12" t="s">
        <v>22</v>
      </c>
      <c r="D482" s="12" t="str">
        <f>"温艳红"</f>
        <v>温艳红</v>
      </c>
      <c r="E482" s="12" t="str">
        <f>"24209011719"</f>
        <v>24209011719</v>
      </c>
      <c r="F482" s="13">
        <v>-1</v>
      </c>
      <c r="G482" s="1"/>
    </row>
    <row r="483" customHeight="1" spans="1:7">
      <c r="A483" s="12" t="str">
        <f t="shared" si="17"/>
        <v>209</v>
      </c>
      <c r="B483" s="12" t="s">
        <v>16</v>
      </c>
      <c r="C483" s="12" t="s">
        <v>22</v>
      </c>
      <c r="D483" s="12" t="str">
        <f>"刘宇琴"</f>
        <v>刘宇琴</v>
      </c>
      <c r="E483" s="12" t="str">
        <f>"24209011720"</f>
        <v>24209011720</v>
      </c>
      <c r="F483" s="13">
        <v>-1</v>
      </c>
      <c r="G483" s="1"/>
    </row>
    <row r="484" customHeight="1" spans="1:7">
      <c r="A484" s="12" t="str">
        <f t="shared" si="17"/>
        <v>209</v>
      </c>
      <c r="B484" s="12" t="s">
        <v>16</v>
      </c>
      <c r="C484" s="12" t="s">
        <v>22</v>
      </c>
      <c r="D484" s="12" t="str">
        <f>"王慧敏"</f>
        <v>王慧敏</v>
      </c>
      <c r="E484" s="12" t="str">
        <f>"24209011721"</f>
        <v>24209011721</v>
      </c>
      <c r="F484" s="13">
        <v>-1</v>
      </c>
      <c r="G484" s="1"/>
    </row>
    <row r="485" customHeight="1" spans="1:7">
      <c r="A485" s="12" t="str">
        <f t="shared" si="17"/>
        <v>209</v>
      </c>
      <c r="B485" s="12" t="s">
        <v>16</v>
      </c>
      <c r="C485" s="12" t="s">
        <v>22</v>
      </c>
      <c r="D485" s="12" t="str">
        <f>"薛姝敏"</f>
        <v>薛姝敏</v>
      </c>
      <c r="E485" s="12" t="str">
        <f>"24209011722"</f>
        <v>24209011722</v>
      </c>
      <c r="F485" s="13">
        <v>-1</v>
      </c>
      <c r="G485" s="1"/>
    </row>
    <row r="486" customHeight="1" spans="1:7">
      <c r="A486" s="12" t="str">
        <f t="shared" si="17"/>
        <v>209</v>
      </c>
      <c r="B486" s="12" t="s">
        <v>16</v>
      </c>
      <c r="C486" s="12" t="s">
        <v>22</v>
      </c>
      <c r="D486" s="12" t="str">
        <f>"杨梦鸽"</f>
        <v>杨梦鸽</v>
      </c>
      <c r="E486" s="12" t="str">
        <f>"24209011723"</f>
        <v>24209011723</v>
      </c>
      <c r="F486" s="13">
        <v>-1</v>
      </c>
      <c r="G486" s="1"/>
    </row>
    <row r="487" customHeight="1" spans="1:7">
      <c r="A487" s="12" t="str">
        <f t="shared" ref="A487:A503" si="18">"209"</f>
        <v>209</v>
      </c>
      <c r="B487" s="12" t="s">
        <v>16</v>
      </c>
      <c r="C487" s="12" t="s">
        <v>22</v>
      </c>
      <c r="D487" s="12" t="str">
        <f>"赵天浩"</f>
        <v>赵天浩</v>
      </c>
      <c r="E487" s="12" t="str">
        <f>"24209011724"</f>
        <v>24209011724</v>
      </c>
      <c r="F487" s="13">
        <v>-1</v>
      </c>
      <c r="G487" s="1"/>
    </row>
    <row r="488" customHeight="1" spans="1:7">
      <c r="A488" s="12" t="str">
        <f t="shared" si="18"/>
        <v>209</v>
      </c>
      <c r="B488" s="12" t="s">
        <v>16</v>
      </c>
      <c r="C488" s="12" t="s">
        <v>22</v>
      </c>
      <c r="D488" s="12" t="str">
        <f>"刘丹"</f>
        <v>刘丹</v>
      </c>
      <c r="E488" s="12" t="str">
        <f>"24209011725"</f>
        <v>24209011725</v>
      </c>
      <c r="F488" s="13">
        <v>-1</v>
      </c>
      <c r="G488" s="1"/>
    </row>
    <row r="489" customHeight="1" spans="1:7">
      <c r="A489" s="12" t="str">
        <f t="shared" si="18"/>
        <v>209</v>
      </c>
      <c r="B489" s="12" t="s">
        <v>16</v>
      </c>
      <c r="C489" s="12" t="s">
        <v>22</v>
      </c>
      <c r="D489" s="12" t="str">
        <f>"崔倩"</f>
        <v>崔倩</v>
      </c>
      <c r="E489" s="12" t="str">
        <f>"24209011726"</f>
        <v>24209011726</v>
      </c>
      <c r="F489" s="13">
        <v>-1</v>
      </c>
      <c r="G489" s="1"/>
    </row>
    <row r="490" customHeight="1" spans="1:7">
      <c r="A490" s="12" t="str">
        <f t="shared" si="18"/>
        <v>209</v>
      </c>
      <c r="B490" s="12" t="s">
        <v>16</v>
      </c>
      <c r="C490" s="12" t="s">
        <v>22</v>
      </c>
      <c r="D490" s="12" t="str">
        <f>"尚雨"</f>
        <v>尚雨</v>
      </c>
      <c r="E490" s="12" t="str">
        <f>"24209011727"</f>
        <v>24209011727</v>
      </c>
      <c r="F490" s="13">
        <v>-1</v>
      </c>
      <c r="G490" s="1"/>
    </row>
    <row r="491" customHeight="1" spans="1:7">
      <c r="A491" s="12" t="str">
        <f t="shared" si="18"/>
        <v>209</v>
      </c>
      <c r="B491" s="12" t="s">
        <v>16</v>
      </c>
      <c r="C491" s="12" t="s">
        <v>22</v>
      </c>
      <c r="D491" s="12" t="str">
        <f>"杨茹"</f>
        <v>杨茹</v>
      </c>
      <c r="E491" s="12" t="str">
        <f>"24209011728"</f>
        <v>24209011728</v>
      </c>
      <c r="F491" s="13">
        <v>-1</v>
      </c>
      <c r="G491" s="1"/>
    </row>
    <row r="492" customHeight="1" spans="1:7">
      <c r="A492" s="12" t="str">
        <f t="shared" si="18"/>
        <v>209</v>
      </c>
      <c r="B492" s="12" t="s">
        <v>16</v>
      </c>
      <c r="C492" s="12" t="s">
        <v>22</v>
      </c>
      <c r="D492" s="12" t="str">
        <f>"王欣"</f>
        <v>王欣</v>
      </c>
      <c r="E492" s="12" t="str">
        <f>"24209011730"</f>
        <v>24209011730</v>
      </c>
      <c r="F492" s="13">
        <v>-1</v>
      </c>
      <c r="G492" s="1"/>
    </row>
    <row r="493" customHeight="1" spans="1:7">
      <c r="A493" s="12" t="str">
        <f t="shared" si="18"/>
        <v>209</v>
      </c>
      <c r="B493" s="12" t="s">
        <v>16</v>
      </c>
      <c r="C493" s="12" t="s">
        <v>22</v>
      </c>
      <c r="D493" s="12" t="str">
        <f>"席海霞"</f>
        <v>席海霞</v>
      </c>
      <c r="E493" s="12" t="str">
        <f>"24209011801"</f>
        <v>24209011801</v>
      </c>
      <c r="F493" s="13">
        <v>-1</v>
      </c>
      <c r="G493" s="1"/>
    </row>
    <row r="494" customHeight="1" spans="1:7">
      <c r="A494" s="12" t="str">
        <f t="shared" si="18"/>
        <v>209</v>
      </c>
      <c r="B494" s="12" t="s">
        <v>16</v>
      </c>
      <c r="C494" s="12" t="s">
        <v>22</v>
      </c>
      <c r="D494" s="12" t="str">
        <f>"董雅婷"</f>
        <v>董雅婷</v>
      </c>
      <c r="E494" s="12" t="str">
        <f>"24209011802"</f>
        <v>24209011802</v>
      </c>
      <c r="F494" s="13">
        <v>-1</v>
      </c>
      <c r="G494" s="1"/>
    </row>
    <row r="495" customHeight="1" spans="1:7">
      <c r="A495" s="12" t="str">
        <f t="shared" si="18"/>
        <v>209</v>
      </c>
      <c r="B495" s="12" t="s">
        <v>16</v>
      </c>
      <c r="C495" s="12" t="s">
        <v>22</v>
      </c>
      <c r="D495" s="12" t="str">
        <f>"秦洁"</f>
        <v>秦洁</v>
      </c>
      <c r="E495" s="12" t="str">
        <f>"24209011803"</f>
        <v>24209011803</v>
      </c>
      <c r="F495" s="13">
        <v>-1</v>
      </c>
      <c r="G495" s="1"/>
    </row>
    <row r="496" customHeight="1" spans="1:7">
      <c r="A496" s="12" t="str">
        <f t="shared" si="18"/>
        <v>209</v>
      </c>
      <c r="B496" s="12" t="s">
        <v>16</v>
      </c>
      <c r="C496" s="12" t="s">
        <v>22</v>
      </c>
      <c r="D496" s="12" t="str">
        <f>"纪洁"</f>
        <v>纪洁</v>
      </c>
      <c r="E496" s="12" t="str">
        <f>"24209011804"</f>
        <v>24209011804</v>
      </c>
      <c r="F496" s="13">
        <v>-1</v>
      </c>
      <c r="G496" s="1"/>
    </row>
    <row r="497" customHeight="1" spans="1:7">
      <c r="A497" s="12" t="str">
        <f t="shared" si="18"/>
        <v>209</v>
      </c>
      <c r="B497" s="12" t="s">
        <v>16</v>
      </c>
      <c r="C497" s="12" t="s">
        <v>22</v>
      </c>
      <c r="D497" s="12" t="str">
        <f>"张呈宇"</f>
        <v>张呈宇</v>
      </c>
      <c r="E497" s="12" t="str">
        <f>"24209011805"</f>
        <v>24209011805</v>
      </c>
      <c r="F497" s="13">
        <v>-1</v>
      </c>
      <c r="G497" s="1"/>
    </row>
    <row r="498" customHeight="1" spans="1:7">
      <c r="A498" s="12" t="str">
        <f t="shared" si="18"/>
        <v>209</v>
      </c>
      <c r="B498" s="12" t="s">
        <v>16</v>
      </c>
      <c r="C498" s="12" t="s">
        <v>22</v>
      </c>
      <c r="D498" s="12" t="str">
        <f>"孙瑞雪"</f>
        <v>孙瑞雪</v>
      </c>
      <c r="E498" s="12" t="str">
        <f>"24209011806"</f>
        <v>24209011806</v>
      </c>
      <c r="F498" s="13">
        <v>-1</v>
      </c>
      <c r="G498" s="1"/>
    </row>
    <row r="499" customHeight="1" spans="1:7">
      <c r="A499" s="12" t="str">
        <f t="shared" si="18"/>
        <v>209</v>
      </c>
      <c r="B499" s="12" t="s">
        <v>16</v>
      </c>
      <c r="C499" s="12" t="s">
        <v>22</v>
      </c>
      <c r="D499" s="12" t="str">
        <f>"郭丽清"</f>
        <v>郭丽清</v>
      </c>
      <c r="E499" s="12" t="str">
        <f>"24209011807"</f>
        <v>24209011807</v>
      </c>
      <c r="F499" s="13">
        <v>-1</v>
      </c>
      <c r="G499" s="1"/>
    </row>
    <row r="500" customHeight="1" spans="1:7">
      <c r="A500" s="12" t="str">
        <f t="shared" si="18"/>
        <v>209</v>
      </c>
      <c r="B500" s="12" t="s">
        <v>16</v>
      </c>
      <c r="C500" s="12" t="s">
        <v>22</v>
      </c>
      <c r="D500" s="12" t="str">
        <f>"吉胡楞"</f>
        <v>吉胡楞</v>
      </c>
      <c r="E500" s="12" t="str">
        <f>"24209011809"</f>
        <v>24209011809</v>
      </c>
      <c r="F500" s="13">
        <v>-1</v>
      </c>
      <c r="G500" s="1"/>
    </row>
    <row r="501" customHeight="1" spans="1:7">
      <c r="A501" s="12" t="str">
        <f t="shared" si="18"/>
        <v>209</v>
      </c>
      <c r="B501" s="12" t="s">
        <v>16</v>
      </c>
      <c r="C501" s="12" t="s">
        <v>22</v>
      </c>
      <c r="D501" s="12" t="str">
        <f>"杨晓宇"</f>
        <v>杨晓宇</v>
      </c>
      <c r="E501" s="12" t="str">
        <f>"24209011811"</f>
        <v>24209011811</v>
      </c>
      <c r="F501" s="13">
        <v>-1</v>
      </c>
      <c r="G501" s="1"/>
    </row>
    <row r="502" customHeight="1" spans="1:7">
      <c r="A502" s="12" t="str">
        <f t="shared" si="18"/>
        <v>209</v>
      </c>
      <c r="B502" s="12" t="s">
        <v>16</v>
      </c>
      <c r="C502" s="12" t="s">
        <v>22</v>
      </c>
      <c r="D502" s="12" t="str">
        <f>"李佳芬"</f>
        <v>李佳芬</v>
      </c>
      <c r="E502" s="12" t="str">
        <f>"24209011812"</f>
        <v>24209011812</v>
      </c>
      <c r="F502" s="13">
        <v>-1</v>
      </c>
      <c r="G502" s="1"/>
    </row>
    <row r="503" customHeight="1" spans="1:7">
      <c r="A503" s="12" t="str">
        <f t="shared" si="18"/>
        <v>209</v>
      </c>
      <c r="B503" s="12" t="s">
        <v>16</v>
      </c>
      <c r="C503" s="12" t="s">
        <v>22</v>
      </c>
      <c r="D503" s="12" t="str">
        <f>"杨雅心"</f>
        <v>杨雅心</v>
      </c>
      <c r="E503" s="12" t="str">
        <f>"24209011813"</f>
        <v>24209011813</v>
      </c>
      <c r="F503" s="13">
        <v>-1</v>
      </c>
      <c r="G503" s="1"/>
    </row>
    <row r="504" customHeight="1" spans="1:7">
      <c r="A504" s="12" t="str">
        <f>"210"</f>
        <v>210</v>
      </c>
      <c r="B504" s="12" t="s">
        <v>23</v>
      </c>
      <c r="C504" s="12" t="s">
        <v>24</v>
      </c>
      <c r="D504" s="12" t="str">
        <f>"郑沁怡"</f>
        <v>郑沁怡</v>
      </c>
      <c r="E504" s="12" t="str">
        <f>"24210011814"</f>
        <v>24210011814</v>
      </c>
      <c r="F504" s="13">
        <v>-1</v>
      </c>
      <c r="G504" s="1"/>
    </row>
    <row r="505" customHeight="1" spans="1:7">
      <c r="A505" s="12" t="str">
        <f>"210"</f>
        <v>210</v>
      </c>
      <c r="B505" s="12" t="s">
        <v>23</v>
      </c>
      <c r="C505" s="12" t="s">
        <v>24</v>
      </c>
      <c r="D505" s="12" t="str">
        <f>"何丽"</f>
        <v>何丽</v>
      </c>
      <c r="E505" s="12" t="str">
        <f>"24210011815"</f>
        <v>24210011815</v>
      </c>
      <c r="F505" s="13">
        <v>-1</v>
      </c>
      <c r="G505" s="1"/>
    </row>
    <row r="506" customHeight="1" spans="1:7">
      <c r="A506" s="10" t="str">
        <f t="shared" ref="A506:A513" si="19">"211"</f>
        <v>211</v>
      </c>
      <c r="B506" s="10" t="s">
        <v>25</v>
      </c>
      <c r="C506" s="10" t="s">
        <v>26</v>
      </c>
      <c r="D506" s="10" t="str">
        <f>"张瑞冬"</f>
        <v>张瑞冬</v>
      </c>
      <c r="E506" s="10" t="str">
        <f>"24211011821"</f>
        <v>24211011821</v>
      </c>
      <c r="F506" s="11">
        <v>67.3</v>
      </c>
      <c r="G506" s="1"/>
    </row>
    <row r="507" customHeight="1" spans="1:7">
      <c r="A507" s="10" t="str">
        <f t="shared" si="19"/>
        <v>211</v>
      </c>
      <c r="B507" s="10" t="s">
        <v>25</v>
      </c>
      <c r="C507" s="10" t="s">
        <v>26</v>
      </c>
      <c r="D507" s="10" t="str">
        <f>"车乐格尔"</f>
        <v>车乐格尔</v>
      </c>
      <c r="E507" s="10" t="str">
        <f>"24211011819"</f>
        <v>24211011819</v>
      </c>
      <c r="F507" s="11">
        <v>62.2</v>
      </c>
      <c r="G507" s="1"/>
    </row>
    <row r="508" customHeight="1" spans="1:7">
      <c r="A508" s="12" t="str">
        <f t="shared" si="19"/>
        <v>211</v>
      </c>
      <c r="B508" s="12" t="s">
        <v>25</v>
      </c>
      <c r="C508" s="12" t="s">
        <v>26</v>
      </c>
      <c r="D508" s="12" t="str">
        <f>"郝宇波"</f>
        <v>郝宇波</v>
      </c>
      <c r="E508" s="12" t="str">
        <f>"24211011816"</f>
        <v>24211011816</v>
      </c>
      <c r="F508" s="13">
        <v>-1</v>
      </c>
      <c r="G508" s="1"/>
    </row>
    <row r="509" customHeight="1" spans="1:7">
      <c r="A509" s="12" t="str">
        <f t="shared" si="19"/>
        <v>211</v>
      </c>
      <c r="B509" s="12" t="s">
        <v>25</v>
      </c>
      <c r="C509" s="12" t="s">
        <v>26</v>
      </c>
      <c r="D509" s="12" t="str">
        <f>"赵轲"</f>
        <v>赵轲</v>
      </c>
      <c r="E509" s="12" t="str">
        <f>"24211011817"</f>
        <v>24211011817</v>
      </c>
      <c r="F509" s="13">
        <v>-1</v>
      </c>
      <c r="G509" s="1"/>
    </row>
    <row r="510" customHeight="1" spans="1:7">
      <c r="A510" s="12" t="str">
        <f t="shared" si="19"/>
        <v>211</v>
      </c>
      <c r="B510" s="12" t="s">
        <v>25</v>
      </c>
      <c r="C510" s="12" t="s">
        <v>26</v>
      </c>
      <c r="D510" s="12" t="str">
        <f>"黄磊"</f>
        <v>黄磊</v>
      </c>
      <c r="E510" s="12" t="str">
        <f>"24211011818"</f>
        <v>24211011818</v>
      </c>
      <c r="F510" s="13">
        <v>-1</v>
      </c>
      <c r="G510" s="1"/>
    </row>
    <row r="511" customHeight="1" spans="1:7">
      <c r="A511" s="12" t="str">
        <f t="shared" si="19"/>
        <v>211</v>
      </c>
      <c r="B511" s="12" t="s">
        <v>25</v>
      </c>
      <c r="C511" s="12" t="s">
        <v>26</v>
      </c>
      <c r="D511" s="12" t="str">
        <f>"孙瑛琦"</f>
        <v>孙瑛琦</v>
      </c>
      <c r="E511" s="12" t="str">
        <f>"24211011820"</f>
        <v>24211011820</v>
      </c>
      <c r="F511" s="13">
        <v>-1</v>
      </c>
      <c r="G511" s="1"/>
    </row>
    <row r="512" customHeight="1" spans="1:7">
      <c r="A512" s="12" t="str">
        <f t="shared" si="19"/>
        <v>211</v>
      </c>
      <c r="B512" s="12" t="s">
        <v>25</v>
      </c>
      <c r="C512" s="12" t="s">
        <v>26</v>
      </c>
      <c r="D512" s="12" t="str">
        <f>"贺志强"</f>
        <v>贺志强</v>
      </c>
      <c r="E512" s="12" t="str">
        <f>"24211011822"</f>
        <v>24211011822</v>
      </c>
      <c r="F512" s="13">
        <v>-1</v>
      </c>
      <c r="G512" s="1"/>
    </row>
    <row r="513" customHeight="1" spans="1:7">
      <c r="A513" s="12" t="str">
        <f t="shared" si="19"/>
        <v>211</v>
      </c>
      <c r="B513" s="12" t="s">
        <v>25</v>
      </c>
      <c r="C513" s="12" t="s">
        <v>26</v>
      </c>
      <c r="D513" s="12" t="str">
        <f>"郭宸昊"</f>
        <v>郭宸昊</v>
      </c>
      <c r="E513" s="12" t="str">
        <f>"24211011823"</f>
        <v>24211011823</v>
      </c>
      <c r="F513" s="13">
        <v>-1</v>
      </c>
      <c r="G513" s="1"/>
    </row>
    <row r="514" customHeight="1" spans="1:7">
      <c r="A514" s="10" t="str">
        <f t="shared" ref="A514:A520" si="20">"212"</f>
        <v>212</v>
      </c>
      <c r="B514" s="10" t="s">
        <v>23</v>
      </c>
      <c r="C514" s="10" t="s">
        <v>26</v>
      </c>
      <c r="D514" s="10" t="str">
        <f>"高智威"</f>
        <v>高智威</v>
      </c>
      <c r="E514" s="10" t="str">
        <f>"24212011826"</f>
        <v>24212011826</v>
      </c>
      <c r="F514" s="11">
        <v>72.8</v>
      </c>
      <c r="G514" s="1"/>
    </row>
    <row r="515" customHeight="1" spans="1:7">
      <c r="A515" s="10" t="str">
        <f t="shared" si="20"/>
        <v>212</v>
      </c>
      <c r="B515" s="10" t="s">
        <v>23</v>
      </c>
      <c r="C515" s="10" t="s">
        <v>26</v>
      </c>
      <c r="D515" s="10" t="str">
        <f>"郝琦瑞"</f>
        <v>郝琦瑞</v>
      </c>
      <c r="E515" s="10" t="str">
        <f>"24212011830"</f>
        <v>24212011830</v>
      </c>
      <c r="F515" s="11">
        <v>67.4</v>
      </c>
      <c r="G515" s="1"/>
    </row>
    <row r="516" customHeight="1" spans="1:7">
      <c r="A516" s="12" t="str">
        <f t="shared" si="20"/>
        <v>212</v>
      </c>
      <c r="B516" s="12" t="s">
        <v>23</v>
      </c>
      <c r="C516" s="12" t="s">
        <v>26</v>
      </c>
      <c r="D516" s="12" t="str">
        <f>"吴昊霖"</f>
        <v>吴昊霖</v>
      </c>
      <c r="E516" s="12" t="str">
        <f>"24212011824"</f>
        <v>24212011824</v>
      </c>
      <c r="F516" s="13">
        <v>-1</v>
      </c>
      <c r="G516" s="1"/>
    </row>
    <row r="517" customHeight="1" spans="1:7">
      <c r="A517" s="12" t="str">
        <f t="shared" si="20"/>
        <v>212</v>
      </c>
      <c r="B517" s="12" t="s">
        <v>23</v>
      </c>
      <c r="C517" s="12" t="s">
        <v>26</v>
      </c>
      <c r="D517" s="12" t="str">
        <f>"陈伟"</f>
        <v>陈伟</v>
      </c>
      <c r="E517" s="12" t="str">
        <f>"24212011825"</f>
        <v>24212011825</v>
      </c>
      <c r="F517" s="13">
        <v>-1</v>
      </c>
      <c r="G517" s="1"/>
    </row>
    <row r="518" customHeight="1" spans="1:7">
      <c r="A518" s="12" t="str">
        <f t="shared" si="20"/>
        <v>212</v>
      </c>
      <c r="B518" s="12" t="s">
        <v>23</v>
      </c>
      <c r="C518" s="12" t="s">
        <v>26</v>
      </c>
      <c r="D518" s="12" t="str">
        <f>"吕鹏飞"</f>
        <v>吕鹏飞</v>
      </c>
      <c r="E518" s="12" t="str">
        <f>"24212011827"</f>
        <v>24212011827</v>
      </c>
      <c r="F518" s="13">
        <v>-1</v>
      </c>
      <c r="G518" s="1"/>
    </row>
    <row r="519" customHeight="1" spans="1:7">
      <c r="A519" s="12" t="str">
        <f t="shared" si="20"/>
        <v>212</v>
      </c>
      <c r="B519" s="12" t="s">
        <v>23</v>
      </c>
      <c r="C519" s="12" t="s">
        <v>26</v>
      </c>
      <c r="D519" s="12" t="str">
        <f>"金世纪"</f>
        <v>金世纪</v>
      </c>
      <c r="E519" s="12" t="str">
        <f>"24212011828"</f>
        <v>24212011828</v>
      </c>
      <c r="F519" s="13">
        <v>-1</v>
      </c>
      <c r="G519" s="1"/>
    </row>
    <row r="520" customHeight="1" spans="1:7">
      <c r="A520" s="16" t="str">
        <f t="shared" si="20"/>
        <v>212</v>
      </c>
      <c r="B520" s="16" t="s">
        <v>23</v>
      </c>
      <c r="C520" s="16" t="s">
        <v>26</v>
      </c>
      <c r="D520" s="16" t="str">
        <f>"孙璐"</f>
        <v>孙璐</v>
      </c>
      <c r="E520" s="16" t="str">
        <f>"24212011829"</f>
        <v>24212011829</v>
      </c>
      <c r="F520" s="17">
        <v>-1</v>
      </c>
      <c r="G520" s="1"/>
    </row>
    <row r="521" customHeight="1" spans="1:6">
      <c r="A521" s="18" t="s">
        <v>27</v>
      </c>
      <c r="B521" s="18"/>
      <c r="C521" s="18"/>
      <c r="D521" s="18"/>
      <c r="E521" s="18"/>
      <c r="F521" s="18"/>
    </row>
  </sheetData>
  <autoFilter xmlns:etc="http://www.wps.cn/officeDocument/2017/etCustomData" ref="A3:F520" etc:filterBottomFollowUsedRange="0">
    <extLst/>
  </autoFilter>
  <sortState ref="A2:M519">
    <sortCondition ref="A2"/>
  </sortState>
  <mergeCells count="2">
    <mergeCell ref="A2:F2"/>
    <mergeCell ref="A521:F52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6767_66b9b6512184b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大圣戴着紧箍咒</cp:lastModifiedBy>
  <dcterms:created xsi:type="dcterms:W3CDTF">2024-08-12T07:17:00Z</dcterms:created>
  <dcterms:modified xsi:type="dcterms:W3CDTF">2024-08-16T08:10:02Z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97EAFC729D5245F6A2D0C1C5B89CAC61_13</vt:lpwstr>
  </property>
  <property fmtid="{D5CDD505-2E9C-101B-9397-08002B2CF9AE}" pid="3" name="KSOProductBuildVer">
    <vt:lpwstr>2052-12.1.0.17827</vt:lpwstr>
  </property>
</Properties>
</file>