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<sst xmlns="http://schemas.openxmlformats.org/spreadsheetml/2006/main" count="980">
  <si>
    <t>保亭黎族苗族自治县2024年公开招聘
高校毕业生到基层工作和专职社区工作者资格初审合格人员名单</t>
  </si>
  <si>
    <t>序号</t>
  </si>
  <si>
    <t>姓名</t>
  </si>
  <si>
    <t>性别</t>
  </si>
  <si>
    <t>报考岗位</t>
  </si>
  <si>
    <t>身份证号</t>
  </si>
  <si>
    <t>备注</t>
  </si>
  <si>
    <t>101_基层服务岗位1</t>
  </si>
  <si>
    <t>340827********4360</t>
  </si>
  <si>
    <t>469029********1513</t>
  </si>
  <si>
    <t>460035********1513</t>
  </si>
  <si>
    <t>460035********2114</t>
  </si>
  <si>
    <t>460035********062X</t>
  </si>
  <si>
    <t>201_基层服务岗位2</t>
  </si>
  <si>
    <t>460035********1327</t>
  </si>
  <si>
    <t>460035********0047</t>
  </si>
  <si>
    <t>460033********3276</t>
  </si>
  <si>
    <t>460035********0010</t>
  </si>
  <si>
    <t>460035********0018</t>
  </si>
  <si>
    <t>469029********3021</t>
  </si>
  <si>
    <t>460035********2520</t>
  </si>
  <si>
    <t>460035********2920</t>
  </si>
  <si>
    <t>460035********0223</t>
  </si>
  <si>
    <t>460035********0019</t>
  </si>
  <si>
    <t>460035********0036</t>
  </si>
  <si>
    <t>460035********001X</t>
  </si>
  <si>
    <t>469029********1524</t>
  </si>
  <si>
    <t>301_基层服务岗位3</t>
  </si>
  <si>
    <t>460035********0016</t>
  </si>
  <si>
    <t>460035********1914</t>
  </si>
  <si>
    <t>460035********0045</t>
  </si>
  <si>
    <t>460035********2349</t>
  </si>
  <si>
    <t>460035********1933</t>
  </si>
  <si>
    <t>460034********0080</t>
  </si>
  <si>
    <t>460035********1517</t>
  </si>
  <si>
    <t>460035********0727</t>
  </si>
  <si>
    <t>460035********0927</t>
  </si>
  <si>
    <t>460035********0920</t>
  </si>
  <si>
    <t>469022********2428</t>
  </si>
  <si>
    <t>460035********2340</t>
  </si>
  <si>
    <t>460035********2513</t>
  </si>
  <si>
    <t>460035********0412</t>
  </si>
  <si>
    <t>460035********3228</t>
  </si>
  <si>
    <t>460035********0615</t>
  </si>
  <si>
    <t>460035********2527</t>
  </si>
  <si>
    <t>460035********2519</t>
  </si>
  <si>
    <t>460035********3223</t>
  </si>
  <si>
    <t>469029********0018</t>
  </si>
  <si>
    <t>460035********1124</t>
  </si>
  <si>
    <t>469029********072X</t>
  </si>
  <si>
    <t>460035********0017</t>
  </si>
  <si>
    <t>469029********2520</t>
  </si>
  <si>
    <t>460035********0931</t>
  </si>
  <si>
    <t>460035********0011</t>
  </si>
  <si>
    <t>460035********1126</t>
  </si>
  <si>
    <t>460035********1131</t>
  </si>
  <si>
    <t>460035********2322</t>
  </si>
  <si>
    <t>460035********2925</t>
  </si>
  <si>
    <t>460035********002X</t>
  </si>
  <si>
    <t>460035********0724</t>
  </si>
  <si>
    <t>460103********2712</t>
  </si>
  <si>
    <t>460035********341X</t>
  </si>
  <si>
    <t>460035********3214</t>
  </si>
  <si>
    <t>460035********0921</t>
  </si>
  <si>
    <t>460035********0634</t>
  </si>
  <si>
    <t>460035********1125</t>
  </si>
  <si>
    <t>460035********0911</t>
  </si>
  <si>
    <t>460035********2926</t>
  </si>
  <si>
    <t>460035********2329</t>
  </si>
  <si>
    <t>460035********2738</t>
  </si>
  <si>
    <t>460035********2127</t>
  </si>
  <si>
    <t>460035********111X</t>
  </si>
  <si>
    <t>460035********2147</t>
  </si>
  <si>
    <t>469029********1125</t>
  </si>
  <si>
    <t>469003********2424</t>
  </si>
  <si>
    <t>460035********0221</t>
  </si>
  <si>
    <t>460035********0012</t>
  </si>
  <si>
    <t>460035********0041</t>
  </si>
  <si>
    <t>460035********0020</t>
  </si>
  <si>
    <t>460035********2116</t>
  </si>
  <si>
    <t>460035********0027</t>
  </si>
  <si>
    <t>460035********0922</t>
  </si>
  <si>
    <t>460035********1923</t>
  </si>
  <si>
    <t>469029********2135</t>
  </si>
  <si>
    <t>460035********211X</t>
  </si>
  <si>
    <t>460035********3218</t>
  </si>
  <si>
    <t>460035********0038</t>
  </si>
  <si>
    <t>460003********3229</t>
  </si>
  <si>
    <t>460035********0929</t>
  </si>
  <si>
    <t>460035********0426</t>
  </si>
  <si>
    <t>460035********0946</t>
  </si>
  <si>
    <t>469029********0925</t>
  </si>
  <si>
    <t>460035********1325</t>
  </si>
  <si>
    <t>460035********2522</t>
  </si>
  <si>
    <t>460035********0222</t>
  </si>
  <si>
    <t>469029********2523</t>
  </si>
  <si>
    <t>460026********0046</t>
  </si>
  <si>
    <t>460035********0024</t>
  </si>
  <si>
    <t>460035********2172</t>
  </si>
  <si>
    <t>460035********1926</t>
  </si>
  <si>
    <t>460035********2129</t>
  </si>
  <si>
    <t>460035********005X</t>
  </si>
  <si>
    <t>469029********1123</t>
  </si>
  <si>
    <t>460035********2548</t>
  </si>
  <si>
    <t>460035********1322</t>
  </si>
  <si>
    <t>460035********2118</t>
  </si>
  <si>
    <t>469029********3227</t>
  </si>
  <si>
    <t>469029********2521</t>
  </si>
  <si>
    <t>522627********0826</t>
  </si>
  <si>
    <t>460035********1916</t>
  </si>
  <si>
    <t>460035********0026</t>
  </si>
  <si>
    <t>460103********0625</t>
  </si>
  <si>
    <t>460035********2528</t>
  </si>
  <si>
    <t>460035********0025</t>
  </si>
  <si>
    <t>460035********0917</t>
  </si>
  <si>
    <t>460035********232X</t>
  </si>
  <si>
    <t>460035********0616</t>
  </si>
  <si>
    <t>460025********2710</t>
  </si>
  <si>
    <t>460035********0013</t>
  </si>
  <si>
    <t>460035********1118</t>
  </si>
  <si>
    <t>460035********0220</t>
  </si>
  <si>
    <t>460035********2518</t>
  </si>
  <si>
    <t>460035********092X</t>
  </si>
  <si>
    <t>469029********2525</t>
  </si>
  <si>
    <t>460035********0014</t>
  </si>
  <si>
    <t>460035********2716</t>
  </si>
  <si>
    <t>401_基层服务岗位4</t>
  </si>
  <si>
    <t>460035********3024</t>
  </si>
  <si>
    <t>460035********3022</t>
  </si>
  <si>
    <t>460035********0028</t>
  </si>
  <si>
    <t>460035********0023</t>
  </si>
  <si>
    <t>460035********1928</t>
  </si>
  <si>
    <t>460035********2529</t>
  </si>
  <si>
    <t>460035********0423</t>
  </si>
  <si>
    <t>460035********0411</t>
  </si>
  <si>
    <t>469007********0019</t>
  </si>
  <si>
    <t>460035********1115</t>
  </si>
  <si>
    <t>460035********2119</t>
  </si>
  <si>
    <t>460034********5514</t>
  </si>
  <si>
    <t>469029********192X</t>
  </si>
  <si>
    <t>469029********2511</t>
  </si>
  <si>
    <t>469029********1120</t>
  </si>
  <si>
    <t>469029********0720</t>
  </si>
  <si>
    <t>469029********2516</t>
  </si>
  <si>
    <t>460035********3021</t>
  </si>
  <si>
    <t>460035********1320</t>
  </si>
  <si>
    <t>460035********0015</t>
  </si>
  <si>
    <t>460035********1925</t>
  </si>
  <si>
    <t>460035********0912</t>
  </si>
  <si>
    <t>140603********0522</t>
  </si>
  <si>
    <t>460035********0915</t>
  </si>
  <si>
    <t>460003********2437</t>
  </si>
  <si>
    <t>460035********2121</t>
  </si>
  <si>
    <t>460035********0714</t>
  </si>
  <si>
    <t>469029********1920</t>
  </si>
  <si>
    <t>522629********4628</t>
  </si>
  <si>
    <t>460035********0429</t>
  </si>
  <si>
    <t>469029********2522</t>
  </si>
  <si>
    <t>460035********0417</t>
  </si>
  <si>
    <t>469029********1923</t>
  </si>
  <si>
    <t>460035********2510</t>
  </si>
  <si>
    <t>460035********1116</t>
  </si>
  <si>
    <t>460035********0428</t>
  </si>
  <si>
    <t>460035********2511</t>
  </si>
  <si>
    <t>350502********1527</t>
  </si>
  <si>
    <t>469029********022X</t>
  </si>
  <si>
    <t>469029********0427</t>
  </si>
  <si>
    <t>460034********2118</t>
  </si>
  <si>
    <t>460035********1321</t>
  </si>
  <si>
    <t>460035********2128</t>
  </si>
  <si>
    <t>460035********0940</t>
  </si>
  <si>
    <t>460035********3020</t>
  </si>
  <si>
    <t>469029********0228</t>
  </si>
  <si>
    <t>460035********0022</t>
  </si>
  <si>
    <t>460035********2313</t>
  </si>
  <si>
    <t>501_基层服务岗位5</t>
  </si>
  <si>
    <t>460035********0425</t>
  </si>
  <si>
    <t>460035********2117</t>
  </si>
  <si>
    <t>460035********071X</t>
  </si>
  <si>
    <t>460035********1949</t>
  </si>
  <si>
    <t>460035********3025</t>
  </si>
  <si>
    <t>460035********2319</t>
  </si>
  <si>
    <t>460200********1205</t>
  </si>
  <si>
    <t>469029********0421</t>
  </si>
  <si>
    <t>460035********0419</t>
  </si>
  <si>
    <t>460035********2714</t>
  </si>
  <si>
    <t>460035********1127</t>
  </si>
  <si>
    <t>460035********1122</t>
  </si>
  <si>
    <t>469029********2527</t>
  </si>
  <si>
    <t>460035********3210</t>
  </si>
  <si>
    <t>460035********0926</t>
  </si>
  <si>
    <t>460035********2919</t>
  </si>
  <si>
    <t>452130********242X</t>
  </si>
  <si>
    <t>460035********2326</t>
  </si>
  <si>
    <t>469029********1328</t>
  </si>
  <si>
    <t>469029********0023</t>
  </si>
  <si>
    <t>460035********2524</t>
  </si>
  <si>
    <t>460035********0719</t>
  </si>
  <si>
    <t>469029********0229</t>
  </si>
  <si>
    <t>460035********0225</t>
  </si>
  <si>
    <t>469029********0222</t>
  </si>
  <si>
    <t>460035********0210</t>
  </si>
  <si>
    <t>460003********0831</t>
  </si>
  <si>
    <t>460035********2327</t>
  </si>
  <si>
    <t>460035********2123</t>
  </si>
  <si>
    <t>460035********214X</t>
  </si>
  <si>
    <t>469029********2510</t>
  </si>
  <si>
    <t>469029********1349</t>
  </si>
  <si>
    <t>601_基层服务岗位6</t>
  </si>
  <si>
    <t>460035********1328</t>
  </si>
  <si>
    <t>460006********0095</t>
  </si>
  <si>
    <t>460035********2719</t>
  </si>
  <si>
    <t>450521********4863</t>
  </si>
  <si>
    <t>460035********2324</t>
  </si>
  <si>
    <t>460035********3217</t>
  </si>
  <si>
    <t>460035********1123</t>
  </si>
  <si>
    <t>469029********042X</t>
  </si>
  <si>
    <t>469029********3226</t>
  </si>
  <si>
    <t>460035********1316</t>
  </si>
  <si>
    <t>460035********0068</t>
  </si>
  <si>
    <t>460035********0923</t>
  </si>
  <si>
    <t>469029********0020</t>
  </si>
  <si>
    <t>460035********1117</t>
  </si>
  <si>
    <t>469029********1325</t>
  </si>
  <si>
    <t>469029********0015</t>
  </si>
  <si>
    <t>460035********0427</t>
  </si>
  <si>
    <t>460035********0936</t>
  </si>
  <si>
    <t>460035********1549</t>
  </si>
  <si>
    <t>460035********271X</t>
  </si>
  <si>
    <t>500225********3363</t>
  </si>
  <si>
    <t>445222********3313</t>
  </si>
  <si>
    <t>469029********2323</t>
  </si>
  <si>
    <t>460035********0227</t>
  </si>
  <si>
    <t>469029********1925</t>
  </si>
  <si>
    <t>460035********1129</t>
  </si>
  <si>
    <t>460035********1918</t>
  </si>
  <si>
    <t>460035********0021</t>
  </si>
  <si>
    <t>460035********321X</t>
  </si>
  <si>
    <t>460035********0229</t>
  </si>
  <si>
    <t>460035********0913</t>
  </si>
  <si>
    <t>460035********0243</t>
  </si>
  <si>
    <t>460035********0925</t>
  </si>
  <si>
    <t>460035********1521</t>
  </si>
  <si>
    <t>440982********5188</t>
  </si>
  <si>
    <t>440782********6864</t>
  </si>
  <si>
    <t>460035********0944</t>
  </si>
  <si>
    <t>445201********008X</t>
  </si>
  <si>
    <t>469029********0420</t>
  </si>
  <si>
    <t>460035********1520</t>
  </si>
  <si>
    <t>460035********1515</t>
  </si>
  <si>
    <t>450922********2545</t>
  </si>
  <si>
    <t>460035********1920</t>
  </si>
  <si>
    <t>460035********0049</t>
  </si>
  <si>
    <t>460035********0076</t>
  </si>
  <si>
    <t>460035********1927</t>
  </si>
  <si>
    <t>460006********2713</t>
  </si>
  <si>
    <t>460035********1525</t>
  </si>
  <si>
    <t>460035********0032</t>
  </si>
  <si>
    <t>460035********2325</t>
  </si>
  <si>
    <t>469029********2524</t>
  </si>
  <si>
    <t>460035********0244</t>
  </si>
  <si>
    <t>469029********0223</t>
  </si>
  <si>
    <t>460003********3427</t>
  </si>
  <si>
    <t>460035********0029</t>
  </si>
  <si>
    <t>460035********0415</t>
  </si>
  <si>
    <t>469029********0417</t>
  </si>
  <si>
    <t>469029********0225</t>
  </si>
  <si>
    <t>460035********2125</t>
  </si>
  <si>
    <t>469029********0423</t>
  </si>
  <si>
    <t>460035********1524</t>
  </si>
  <si>
    <t>460035********2712</t>
  </si>
  <si>
    <t>460035********0928</t>
  </si>
  <si>
    <t>460035********1326</t>
  </si>
  <si>
    <t>460035********2916</t>
  </si>
  <si>
    <t>460035********2124</t>
  </si>
  <si>
    <t>460035********0938</t>
  </si>
  <si>
    <t>460003********0224</t>
  </si>
  <si>
    <t>701_基层服务岗位7</t>
  </si>
  <si>
    <t>460035********0217</t>
  </si>
  <si>
    <t>469029********3018</t>
  </si>
  <si>
    <t>460035********1915</t>
  </si>
  <si>
    <t>460035********0224</t>
  </si>
  <si>
    <t>460035********2516</t>
  </si>
  <si>
    <t>460035********2729</t>
  </si>
  <si>
    <t>460035********1924</t>
  </si>
  <si>
    <t>460035********0218</t>
  </si>
  <si>
    <t>460035********0626</t>
  </si>
  <si>
    <t>460035********1715</t>
  </si>
  <si>
    <t>460035********022X</t>
  </si>
  <si>
    <t>469029********2129</t>
  </si>
  <si>
    <t>460035********2323</t>
  </si>
  <si>
    <t>460035********1113</t>
  </si>
  <si>
    <t>460035********0717</t>
  </si>
  <si>
    <t>460035********3221</t>
  </si>
  <si>
    <t>460035********1119</t>
  </si>
  <si>
    <t>460035********3023</t>
  </si>
  <si>
    <t>460035********0034</t>
  </si>
  <si>
    <t>460035********1710</t>
  </si>
  <si>
    <t>460027********4717</t>
  </si>
  <si>
    <t>801_专职社区工作者1</t>
  </si>
  <si>
    <t>460104********1827</t>
  </si>
  <si>
    <t>460030********0327</t>
  </si>
  <si>
    <t>460002********0312</t>
  </si>
  <si>
    <t>460034********0920</t>
  </si>
  <si>
    <t>460028********0021</t>
  </si>
  <si>
    <t>469026********6428</t>
  </si>
  <si>
    <t>230406********0024</t>
  </si>
  <si>
    <t>460025********0910</t>
  </si>
  <si>
    <t>460004********1613</t>
  </si>
  <si>
    <t>460001********0311</t>
  </si>
  <si>
    <t>460034********042X</t>
  </si>
  <si>
    <t>460031********4017</t>
  </si>
  <si>
    <t>460006********1647</t>
  </si>
  <si>
    <t>469006********0924</t>
  </si>
  <si>
    <t>460005********0311</t>
  </si>
  <si>
    <t>460031********6826</t>
  </si>
  <si>
    <t>460300********0621</t>
  </si>
  <si>
    <t>460030********5131</t>
  </si>
  <si>
    <t>460033********6282</t>
  </si>
  <si>
    <t>460003********2044</t>
  </si>
  <si>
    <t>460034********0011</t>
  </si>
  <si>
    <t>469007********7224</t>
  </si>
  <si>
    <t>460004********0834</t>
  </si>
  <si>
    <t>460007********0416</t>
  </si>
  <si>
    <t>460003********5425</t>
  </si>
  <si>
    <t>370503********0021</t>
  </si>
  <si>
    <t>460034********2426</t>
  </si>
  <si>
    <t>460036********4111</t>
  </si>
  <si>
    <t>469022********2711</t>
  </si>
  <si>
    <t>452201********1244</t>
  </si>
  <si>
    <t>460034********3014</t>
  </si>
  <si>
    <t>460007********0012</t>
  </si>
  <si>
    <t>460031********0825</t>
  </si>
  <si>
    <t>460035********2126</t>
  </si>
  <si>
    <t>469003********2746</t>
  </si>
  <si>
    <t>460004********1220</t>
  </si>
  <si>
    <t>460033********358X</t>
  </si>
  <si>
    <t>460003********2421</t>
  </si>
  <si>
    <t>460006********2321</t>
  </si>
  <si>
    <t>460034********442X</t>
  </si>
  <si>
    <t>460030********5414</t>
  </si>
  <si>
    <t>460006********4437</t>
  </si>
  <si>
    <t>460003********0412</t>
  </si>
  <si>
    <t>460027********6212</t>
  </si>
  <si>
    <t>230602********5915</t>
  </si>
  <si>
    <t>460006********8718</t>
  </si>
  <si>
    <t>452131********0620</t>
  </si>
  <si>
    <t>460006********4428</t>
  </si>
  <si>
    <t>460001********032X</t>
  </si>
  <si>
    <t>460006********8126</t>
  </si>
  <si>
    <t>469001********1925</t>
  </si>
  <si>
    <t>460034********0922</t>
  </si>
  <si>
    <t>460036********6813</t>
  </si>
  <si>
    <t>460034********001X</t>
  </si>
  <si>
    <t>460027********3728</t>
  </si>
  <si>
    <t>469003********6421</t>
  </si>
  <si>
    <t>460006********2711</t>
  </si>
  <si>
    <t>469003********1928</t>
  </si>
  <si>
    <t>460035********1128</t>
  </si>
  <si>
    <t>460026********0011</t>
  </si>
  <si>
    <t>460003********2425</t>
  </si>
  <si>
    <t>460300********0032</t>
  </si>
  <si>
    <t>460034********0439</t>
  </si>
  <si>
    <t>460006********0911</t>
  </si>
  <si>
    <t>460034********5025</t>
  </si>
  <si>
    <t>460003********4824</t>
  </si>
  <si>
    <t>460035********1527</t>
  </si>
  <si>
    <t>460200********5346</t>
  </si>
  <si>
    <t>469028********3626</t>
  </si>
  <si>
    <t>460034********0440</t>
  </si>
  <si>
    <t>460033********6583</t>
  </si>
  <si>
    <t>460034********094X</t>
  </si>
  <si>
    <t>460035********2143</t>
  </si>
  <si>
    <t>460034********6127</t>
  </si>
  <si>
    <t>460035********0213</t>
  </si>
  <si>
    <t>460200********1402</t>
  </si>
  <si>
    <t>460027********2966</t>
  </si>
  <si>
    <t>460006********3126</t>
  </si>
  <si>
    <t>460006********0637</t>
  </si>
  <si>
    <t>460034********4715</t>
  </si>
  <si>
    <t>460033********3895</t>
  </si>
  <si>
    <t>469003********5010</t>
  </si>
  <si>
    <t>469007********7633</t>
  </si>
  <si>
    <t>460003********2614</t>
  </si>
  <si>
    <t>460007********041X</t>
  </si>
  <si>
    <t>460030********0027</t>
  </si>
  <si>
    <t>460034********0024</t>
  </si>
  <si>
    <t>460026********0624</t>
  </si>
  <si>
    <t>460033********3876</t>
  </si>
  <si>
    <t>460105********0031</t>
  </si>
  <si>
    <t>460035********0414</t>
  </si>
  <si>
    <t>460026********2112</t>
  </si>
  <si>
    <t>460102********3312</t>
  </si>
  <si>
    <t>460003********5849</t>
  </si>
  <si>
    <t>460005********1011</t>
  </si>
  <si>
    <t>460003********2217</t>
  </si>
  <si>
    <t>460200********6529</t>
  </si>
  <si>
    <t>460028********0015</t>
  </si>
  <si>
    <t>460034********4120</t>
  </si>
  <si>
    <t>460035********3016</t>
  </si>
  <si>
    <t>460028********0429</t>
  </si>
  <si>
    <t>460036********0428</t>
  </si>
  <si>
    <t>460006********4018</t>
  </si>
  <si>
    <t>460027********0017</t>
  </si>
  <si>
    <t>430381********1426</t>
  </si>
  <si>
    <t>460034********0417</t>
  </si>
  <si>
    <t>460033********718X</t>
  </si>
  <si>
    <t>460025********0026</t>
  </si>
  <si>
    <t>460035********2523</t>
  </si>
  <si>
    <t>460028********722X</t>
  </si>
  <si>
    <t>460035********041X</t>
  </si>
  <si>
    <t>460006********4822</t>
  </si>
  <si>
    <t>460035********0726</t>
  </si>
  <si>
    <t>460002********5820</t>
  </si>
  <si>
    <t>460006********4830</t>
  </si>
  <si>
    <t>469007********5762</t>
  </si>
  <si>
    <t>460001********0528</t>
  </si>
  <si>
    <t>460034********1214</t>
  </si>
  <si>
    <t>469003********2244</t>
  </si>
  <si>
    <t>460004********0014</t>
  </si>
  <si>
    <t>460004********0814</t>
  </si>
  <si>
    <t>610424********7616</t>
  </si>
  <si>
    <t>460006********062X</t>
  </si>
  <si>
    <t>460006********1613</t>
  </si>
  <si>
    <t>460003********2029</t>
  </si>
  <si>
    <t>460006********5944</t>
  </si>
  <si>
    <t>460003********2470</t>
  </si>
  <si>
    <t>460034********4416</t>
  </si>
  <si>
    <t>460035********2122</t>
  </si>
  <si>
    <t>460001********0724</t>
  </si>
  <si>
    <t>460034********3330</t>
  </si>
  <si>
    <t>460036********4114</t>
  </si>
  <si>
    <t>460034********1553</t>
  </si>
  <si>
    <t>460034********0061</t>
  </si>
  <si>
    <t>460004********001X</t>
  </si>
  <si>
    <t>460035********0424</t>
  </si>
  <si>
    <t>452122********1829</t>
  </si>
  <si>
    <t>460006********2728</t>
  </si>
  <si>
    <t>460033********0680</t>
  </si>
  <si>
    <t>460007********4975</t>
  </si>
  <si>
    <t>469029********0916</t>
  </si>
  <si>
    <t>460102********1228</t>
  </si>
  <si>
    <t>460035********0226</t>
  </si>
  <si>
    <t>460200********4907</t>
  </si>
  <si>
    <t>460034********4139</t>
  </si>
  <si>
    <t>460036********481X</t>
  </si>
  <si>
    <t>460036********1228</t>
  </si>
  <si>
    <t>460028********561X</t>
  </si>
  <si>
    <t>469023********0011</t>
  </si>
  <si>
    <t>460007********3862</t>
  </si>
  <si>
    <t>460007********4971</t>
  </si>
  <si>
    <t>469007********5790</t>
  </si>
  <si>
    <t>460030********1215</t>
  </si>
  <si>
    <t>460035********072X</t>
  </si>
  <si>
    <t>460028********5221</t>
  </si>
  <si>
    <t>460006********4852</t>
  </si>
  <si>
    <t>460002********3426</t>
  </si>
  <si>
    <t>469023********3723</t>
  </si>
  <si>
    <t>469026********4413</t>
  </si>
  <si>
    <t>460200********1406</t>
  </si>
  <si>
    <t>460003********7424</t>
  </si>
  <si>
    <t>460036********4117</t>
  </si>
  <si>
    <t>469023********5675</t>
  </si>
  <si>
    <t>460001********0341</t>
  </si>
  <si>
    <t>460034********0025</t>
  </si>
  <si>
    <t>460028********6810</t>
  </si>
  <si>
    <t>460004********2428</t>
  </si>
  <si>
    <t>460003********3040</t>
  </si>
  <si>
    <t>460003********821X</t>
  </si>
  <si>
    <t>460003********4811</t>
  </si>
  <si>
    <t>460036********0016</t>
  </si>
  <si>
    <t>460034********0014</t>
  </si>
  <si>
    <t>460034********0462</t>
  </si>
  <si>
    <t>460034********551X</t>
  </si>
  <si>
    <t>460003********6213</t>
  </si>
  <si>
    <t>460031********002X</t>
  </si>
  <si>
    <t>460036********1229</t>
  </si>
  <si>
    <t>460035********212X</t>
  </si>
  <si>
    <t>469029********2528</t>
  </si>
  <si>
    <t>460200********5143</t>
  </si>
  <si>
    <t>460004********2218</t>
  </si>
  <si>
    <t>460035********322X</t>
  </si>
  <si>
    <t>469027********5973</t>
  </si>
  <si>
    <t>460006********0411</t>
  </si>
  <si>
    <t>460027********0018</t>
  </si>
  <si>
    <t>460033********5080</t>
  </si>
  <si>
    <t>469025********1526</t>
  </si>
  <si>
    <t>460004********0012</t>
  </si>
  <si>
    <t>460033********3884</t>
  </si>
  <si>
    <t>460003********7615</t>
  </si>
  <si>
    <t>460033********5389</t>
  </si>
  <si>
    <t>460034********4722</t>
  </si>
  <si>
    <t>469029********2923</t>
  </si>
  <si>
    <t>460036********2466</t>
  </si>
  <si>
    <t>460030********5427</t>
  </si>
  <si>
    <t>460033********0020</t>
  </si>
  <si>
    <t>460028********0029</t>
  </si>
  <si>
    <t>460031********0048</t>
  </si>
  <si>
    <t>460004********4829</t>
  </si>
  <si>
    <t>460035********0242</t>
  </si>
  <si>
    <t>460006********3743</t>
  </si>
  <si>
    <t>460033********3254</t>
  </si>
  <si>
    <t>460006********2332</t>
  </si>
  <si>
    <t>460035********3229</t>
  </si>
  <si>
    <t>460003********3043</t>
  </si>
  <si>
    <t>460200********2564</t>
  </si>
  <si>
    <t>460035********1145</t>
  </si>
  <si>
    <t>460006********5921</t>
  </si>
  <si>
    <t>460200********2761</t>
  </si>
  <si>
    <t>460034********4126</t>
  </si>
  <si>
    <t>450922********2971</t>
  </si>
  <si>
    <t>460002********6010</t>
  </si>
  <si>
    <t>469023********623X</t>
  </si>
  <si>
    <t>460006********271X</t>
  </si>
  <si>
    <t>460006********2311</t>
  </si>
  <si>
    <t>469029********2917</t>
  </si>
  <si>
    <t>460036********001X</t>
  </si>
  <si>
    <t>460007********0019</t>
  </si>
  <si>
    <t>460028********2818</t>
  </si>
  <si>
    <t>460033********1481</t>
  </si>
  <si>
    <t>460002********6226</t>
  </si>
  <si>
    <t>469023********0026</t>
  </si>
  <si>
    <t>460200********6510</t>
  </si>
  <si>
    <t>460003********665X</t>
  </si>
  <si>
    <t>452226********5127</t>
  </si>
  <si>
    <t>460003********743X</t>
  </si>
  <si>
    <t>460004********043X</t>
  </si>
  <si>
    <t>460025********0626</t>
  </si>
  <si>
    <t>460007********0825</t>
  </si>
  <si>
    <t>460006********2763</t>
  </si>
  <si>
    <t>460003********7016</t>
  </si>
  <si>
    <t>460036********0829</t>
  </si>
  <si>
    <t>460031********4847</t>
  </si>
  <si>
    <t>460003********3245</t>
  </si>
  <si>
    <t>460035********2113</t>
  </si>
  <si>
    <t>460031********4410</t>
  </si>
  <si>
    <t>460031********1231</t>
  </si>
  <si>
    <t>460034********4128</t>
  </si>
  <si>
    <t>469003********562X</t>
  </si>
  <si>
    <t>460034********181X</t>
  </si>
  <si>
    <t>460035********3226</t>
  </si>
  <si>
    <t>460030********3629</t>
  </si>
  <si>
    <t>460035********1323</t>
  </si>
  <si>
    <t>460025********3619</t>
  </si>
  <si>
    <t>460026********2711</t>
  </si>
  <si>
    <t>460006********4414</t>
  </si>
  <si>
    <t>460034********3328</t>
  </si>
  <si>
    <t>460001********0720</t>
  </si>
  <si>
    <t>469005********4826</t>
  </si>
  <si>
    <t>460035********1912</t>
  </si>
  <si>
    <t>460035********292X</t>
  </si>
  <si>
    <t>460033********4853</t>
  </si>
  <si>
    <t>460027********8238</t>
  </si>
  <si>
    <t>460006********2733</t>
  </si>
  <si>
    <t>460025********0015</t>
  </si>
  <si>
    <t>460003********3027</t>
  </si>
  <si>
    <t>460006********0426</t>
  </si>
  <si>
    <t>460103********1817</t>
  </si>
  <si>
    <t>460028********5234</t>
  </si>
  <si>
    <t>460034********5528</t>
  </si>
  <si>
    <t>460107********2628</t>
  </si>
  <si>
    <t>460033********4851</t>
  </si>
  <si>
    <t>460006********2714</t>
  </si>
  <si>
    <t>469003********2217</t>
  </si>
  <si>
    <t>230184********4543</t>
  </si>
  <si>
    <t>460200********1201</t>
  </si>
  <si>
    <t>460034********5016</t>
  </si>
  <si>
    <t>460007********7230</t>
  </si>
  <si>
    <t>460003********667X</t>
  </si>
  <si>
    <t>460027********6274</t>
  </si>
  <si>
    <t>460003********4615</t>
  </si>
  <si>
    <t>460003********2456</t>
  </si>
  <si>
    <t>460001********0324</t>
  </si>
  <si>
    <t>460200********5511</t>
  </si>
  <si>
    <t>460036********1821</t>
  </si>
  <si>
    <t>460003********6657</t>
  </si>
  <si>
    <t>460003********2629</t>
  </si>
  <si>
    <t>460030********5412</t>
  </si>
  <si>
    <t>460035********3216</t>
  </si>
  <si>
    <t>460033********4488</t>
  </si>
  <si>
    <t>460025********2420</t>
  </si>
  <si>
    <t>460035********0233</t>
  </si>
  <si>
    <t>460004********3616</t>
  </si>
  <si>
    <t>460006********2345</t>
  </si>
  <si>
    <t>460033********5985</t>
  </si>
  <si>
    <t>460033********7507</t>
  </si>
  <si>
    <t>460200********512X</t>
  </si>
  <si>
    <t>460004********4035</t>
  </si>
  <si>
    <t>469026********4024</t>
  </si>
  <si>
    <t>460003********4247</t>
  </si>
  <si>
    <t>460003********5633</t>
  </si>
  <si>
    <t>460036********0427</t>
  </si>
  <si>
    <t>460028********3234</t>
  </si>
  <si>
    <t>460003********2415</t>
  </si>
  <si>
    <t>460001********0022</t>
  </si>
  <si>
    <t>460003********1615</t>
  </si>
  <si>
    <t>460026********452X</t>
  </si>
  <si>
    <t>460006********8714</t>
  </si>
  <si>
    <t>460003********7029</t>
  </si>
  <si>
    <t>460006********5610</t>
  </si>
  <si>
    <t>460001********0725</t>
  </si>
  <si>
    <t>460034********1541</t>
  </si>
  <si>
    <t>460027********8229</t>
  </si>
  <si>
    <t>469005********1034</t>
  </si>
  <si>
    <t>469007********8027</t>
  </si>
  <si>
    <t>460001********0748</t>
  </si>
  <si>
    <t>460028********6038</t>
  </si>
  <si>
    <t>460035********3425</t>
  </si>
  <si>
    <t>460003********6422</t>
  </si>
  <si>
    <t>460026********3090</t>
  </si>
  <si>
    <t>460030********5439</t>
  </si>
  <si>
    <t>460035********044X</t>
  </si>
  <si>
    <t>460003********2227</t>
  </si>
  <si>
    <t>460031********5628</t>
  </si>
  <si>
    <t>460003********6029</t>
  </si>
  <si>
    <t>460035********3240</t>
  </si>
  <si>
    <t>460035********0228</t>
  </si>
  <si>
    <t>460035********1310</t>
  </si>
  <si>
    <t>460003********0415</t>
  </si>
  <si>
    <t>460105********752X</t>
  </si>
  <si>
    <t>460030********0328</t>
  </si>
  <si>
    <t>460026********182X</t>
  </si>
  <si>
    <t>460003********381X</t>
  </si>
  <si>
    <t>460003********2019</t>
  </si>
  <si>
    <t>460035********133X</t>
  </si>
  <si>
    <t>460034********0027</t>
  </si>
  <si>
    <t>460030********1844</t>
  </si>
  <si>
    <t>460200********1207</t>
  </si>
  <si>
    <t>460034********1216</t>
  </si>
  <si>
    <t>469029********0725</t>
  </si>
  <si>
    <t>460027********5922</t>
  </si>
  <si>
    <t>513701********5515</t>
  </si>
  <si>
    <t>460006********1487</t>
  </si>
  <si>
    <t>460200********1397</t>
  </si>
  <si>
    <t>460034********0012</t>
  </si>
  <si>
    <t>460003********0022</t>
  </si>
  <si>
    <t>460031********5641</t>
  </si>
  <si>
    <t>460006********2731</t>
  </si>
  <si>
    <t>460031********5264</t>
  </si>
  <si>
    <t>460035********2315</t>
  </si>
  <si>
    <t>460003********7614</t>
  </si>
  <si>
    <t>460003********6610</t>
  </si>
  <si>
    <t>460035********1130</t>
  </si>
  <si>
    <t>469003********5625</t>
  </si>
  <si>
    <t>460001********0728</t>
  </si>
  <si>
    <t>460003********5821</t>
  </si>
  <si>
    <t>460035********2328</t>
  </si>
  <si>
    <t>460028********5242</t>
  </si>
  <si>
    <t>460034********3645</t>
  </si>
  <si>
    <t>460034********0034</t>
  </si>
  <si>
    <t>460001********1324</t>
  </si>
  <si>
    <t>460004********421X</t>
  </si>
  <si>
    <t>460027********2951</t>
  </si>
  <si>
    <t>460006********4424</t>
  </si>
  <si>
    <t>460031********5645</t>
  </si>
  <si>
    <t>460034********1249</t>
  </si>
  <si>
    <t>460006********4423</t>
  </si>
  <si>
    <t>460034********0053</t>
  </si>
  <si>
    <t>460034********4124</t>
  </si>
  <si>
    <t>460200********3884</t>
  </si>
  <si>
    <t>469028********0420</t>
  </si>
  <si>
    <t>460003********2012</t>
  </si>
  <si>
    <t>460027********8211</t>
  </si>
  <si>
    <t>460006********7818</t>
  </si>
  <si>
    <t>460035********2512</t>
  </si>
  <si>
    <t>460007********7218</t>
  </si>
  <si>
    <t>460035********2929</t>
  </si>
  <si>
    <t>460031********4426</t>
  </si>
  <si>
    <t>460005********1019</t>
  </si>
  <si>
    <t>460003********205X</t>
  </si>
  <si>
    <t>460034********0429</t>
  </si>
  <si>
    <t>460033********0903</t>
  </si>
  <si>
    <t>460003********266X</t>
  </si>
  <si>
    <t>460033********4476</t>
  </si>
  <si>
    <t>460035********0438</t>
  </si>
  <si>
    <t>460028********0413</t>
  </si>
  <si>
    <t>460006********1615</t>
  </si>
  <si>
    <t>460007********7210</t>
  </si>
  <si>
    <t>460003********3086</t>
  </si>
  <si>
    <t>460033********0026</t>
  </si>
  <si>
    <t>460003********4243</t>
  </si>
  <si>
    <t>460003********3254</t>
  </si>
  <si>
    <t>460033********7484</t>
  </si>
  <si>
    <t>460007********0419</t>
  </si>
  <si>
    <t>460034********1820</t>
  </si>
  <si>
    <t>469028********1219</t>
  </si>
  <si>
    <t>460006********4028</t>
  </si>
  <si>
    <t>460034********002X</t>
  </si>
  <si>
    <t>460035********1114</t>
  </si>
  <si>
    <t>460003********7612</t>
  </si>
  <si>
    <t>469003********6424</t>
  </si>
  <si>
    <t>460103********0614</t>
  </si>
  <si>
    <t>460030********1829</t>
  </si>
  <si>
    <t>460006********401X</t>
  </si>
  <si>
    <t>460007********5053</t>
  </si>
  <si>
    <t>460028********0052</t>
  </si>
  <si>
    <t>460035********2316</t>
  </si>
  <si>
    <t>469005********4822</t>
  </si>
  <si>
    <t>460033********322X</t>
  </si>
  <si>
    <t>460001********0328</t>
  </si>
  <si>
    <t>460028********601X</t>
  </si>
  <si>
    <t>460030********3325</t>
  </si>
  <si>
    <t>460033********3278</t>
  </si>
  <si>
    <t>460007********3626</t>
  </si>
  <si>
    <t>460200********1393</t>
  </si>
  <si>
    <t>460034********5541</t>
  </si>
  <si>
    <t>450923********6971</t>
  </si>
  <si>
    <t>460036********3829</t>
  </si>
  <si>
    <t>460006********8124</t>
  </si>
  <si>
    <t>460035********2115</t>
  </si>
  <si>
    <t>460025********0612</t>
  </si>
  <si>
    <t>460006********8740</t>
  </si>
  <si>
    <t>460026********4219</t>
  </si>
  <si>
    <t>460107********0819</t>
  </si>
  <si>
    <t>469027********3244</t>
  </si>
  <si>
    <t>460028********6020</t>
  </si>
  <si>
    <t>469024********0812</t>
  </si>
  <si>
    <t>460033********1181</t>
  </si>
  <si>
    <t>460034********1836</t>
  </si>
  <si>
    <t>460034********0412</t>
  </si>
  <si>
    <t>460027********4415</t>
  </si>
  <si>
    <t>469007********0018</t>
  </si>
  <si>
    <t>460028********6031</t>
  </si>
  <si>
    <t>460025********2150</t>
  </si>
  <si>
    <t>460006********1631</t>
  </si>
  <si>
    <t>460003********1018</t>
  </si>
  <si>
    <t>460027********232X</t>
  </si>
  <si>
    <t>460003********2412</t>
  </si>
  <si>
    <t>460003********2826</t>
  </si>
  <si>
    <t>460003********7627</t>
  </si>
  <si>
    <t>460034********0924</t>
  </si>
  <si>
    <t>460001********0721</t>
  </si>
  <si>
    <t>460006********0215</t>
  </si>
  <si>
    <t>460200********0971</t>
  </si>
  <si>
    <t>460035********2715</t>
  </si>
  <si>
    <t>460036********0817</t>
  </si>
  <si>
    <t>460033********3212</t>
  </si>
  <si>
    <t>460027********7047</t>
  </si>
  <si>
    <t>460036********0828</t>
  </si>
  <si>
    <t>460003********5611</t>
  </si>
  <si>
    <t>460033********5690</t>
  </si>
  <si>
    <t>460106********4120</t>
  </si>
  <si>
    <t>460006********8123</t>
  </si>
  <si>
    <t>469003********7926</t>
  </si>
  <si>
    <t>460001********1525</t>
  </si>
  <si>
    <t>460035********0620</t>
  </si>
  <si>
    <t>469027********4799</t>
  </si>
  <si>
    <t>460007********007X</t>
  </si>
  <si>
    <t>460003********5641</t>
  </si>
  <si>
    <t>460030********4827</t>
  </si>
  <si>
    <t>440803********2452</t>
  </si>
  <si>
    <t>460200********140X</t>
  </si>
  <si>
    <t>460001********0527</t>
  </si>
  <si>
    <t>460003********0226</t>
  </si>
  <si>
    <t>469029********0422</t>
  </si>
  <si>
    <t>460035********0749</t>
  </si>
  <si>
    <t>460031********4019</t>
  </si>
  <si>
    <t>659001********2422</t>
  </si>
  <si>
    <t>469027********3904</t>
  </si>
  <si>
    <t>460003********4132</t>
  </si>
  <si>
    <t>460033********3874</t>
  </si>
  <si>
    <t>469021********0917</t>
  </si>
  <si>
    <t>469026********0024</t>
  </si>
  <si>
    <t>460031********3223</t>
  </si>
  <si>
    <t>460104********0318</t>
  </si>
  <si>
    <t>460102********362X</t>
  </si>
  <si>
    <t>460006********2313</t>
  </si>
  <si>
    <t>460003********6620</t>
  </si>
  <si>
    <t>460200********2085</t>
  </si>
  <si>
    <t>460031********0022</t>
  </si>
  <si>
    <t>460006********202X</t>
  </si>
  <si>
    <t>460001********0729</t>
  </si>
  <si>
    <t>460033********5378</t>
  </si>
  <si>
    <t>460034********043X</t>
  </si>
  <si>
    <t>450922********3090</t>
  </si>
  <si>
    <t>460027********4730</t>
  </si>
  <si>
    <t>460034********2723</t>
  </si>
  <si>
    <t>460035********0621</t>
  </si>
  <si>
    <t>469003********6127</t>
  </si>
  <si>
    <t>460200********5342</t>
  </si>
  <si>
    <t>460007********0824</t>
  </si>
  <si>
    <t>469027********7165</t>
  </si>
  <si>
    <t>460028********0416</t>
  </si>
  <si>
    <t>460003********0216</t>
  </si>
  <si>
    <t>460003********5619</t>
  </si>
  <si>
    <t>460035********114X</t>
  </si>
  <si>
    <t>469026********4029</t>
  </si>
  <si>
    <t>460003********2443</t>
  </si>
  <si>
    <t>460035********0422</t>
  </si>
  <si>
    <t>469029********2125</t>
  </si>
  <si>
    <t>460001********1329</t>
  </si>
  <si>
    <t>460003********0821</t>
  </si>
  <si>
    <t>469027********7170</t>
  </si>
  <si>
    <t>460003********0615</t>
  </si>
  <si>
    <t>460026********0022</t>
  </si>
  <si>
    <t>460102********0910</t>
  </si>
  <si>
    <t>460003********4033</t>
  </si>
  <si>
    <t>460102********154X</t>
  </si>
  <si>
    <t>460003********6813</t>
  </si>
  <si>
    <t>460034********0031</t>
  </si>
  <si>
    <t>460003********4665</t>
  </si>
  <si>
    <t>460035********1319</t>
  </si>
  <si>
    <t>460035********3415</t>
  </si>
  <si>
    <t>460005********1021</t>
  </si>
  <si>
    <t>460200********6325</t>
  </si>
  <si>
    <t>460006********1638</t>
  </si>
  <si>
    <t>460034********3083</t>
  </si>
  <si>
    <t>460103********0310</t>
  </si>
  <si>
    <t>460035********2721</t>
  </si>
  <si>
    <t>460006********1312</t>
  </si>
  <si>
    <t>460028********0038</t>
  </si>
  <si>
    <t>460034********1274</t>
  </si>
  <si>
    <t>460030********5120</t>
  </si>
  <si>
    <t>460003********2839</t>
  </si>
  <si>
    <t>460033********3298</t>
  </si>
  <si>
    <t>460003********5848</t>
  </si>
  <si>
    <t>460035********2348</t>
  </si>
  <si>
    <t>460003********7017</t>
  </si>
  <si>
    <t>469026********6815</t>
  </si>
  <si>
    <t>469003********2855</t>
  </si>
  <si>
    <t>460035********3219</t>
  </si>
  <si>
    <t>460006********2739</t>
  </si>
  <si>
    <t>460035********091X</t>
  </si>
  <si>
    <t>460033********1483</t>
  </si>
  <si>
    <t>460035********2541</t>
  </si>
  <si>
    <t>460035********004X</t>
  </si>
  <si>
    <t>460007********5762</t>
  </si>
  <si>
    <t>460027********4731</t>
  </si>
  <si>
    <t>901_专职社区工作者2</t>
  </si>
  <si>
    <t>460104********0325</t>
  </si>
  <si>
    <t>469006********3417</t>
  </si>
  <si>
    <t>460003********4416</t>
  </si>
  <si>
    <t>460031********0017</t>
  </si>
  <si>
    <t>460002********051X</t>
  </si>
  <si>
    <t>460006********4021</t>
  </si>
  <si>
    <t>460004********3626</t>
  </si>
  <si>
    <t>460200********338X</t>
  </si>
  <si>
    <t>460200********0279</t>
  </si>
  <si>
    <t>460003********0218</t>
  </si>
  <si>
    <t>460006********1628</t>
  </si>
  <si>
    <t>460033********3875</t>
  </si>
  <si>
    <t>511723********4929</t>
  </si>
  <si>
    <t>460003********2013</t>
  </si>
  <si>
    <t>460001********1029</t>
  </si>
  <si>
    <t>460033********7162</t>
  </si>
  <si>
    <t>469003********5640</t>
  </si>
  <si>
    <t>469024********5628</t>
  </si>
  <si>
    <t>460027********0620</t>
  </si>
  <si>
    <t>460026********1810</t>
  </si>
  <si>
    <t>460006********5226</t>
  </si>
  <si>
    <t>469006********7532</t>
  </si>
  <si>
    <t>460036********1524</t>
  </si>
  <si>
    <t>460028********0861</t>
  </si>
  <si>
    <t>460006********2922</t>
  </si>
  <si>
    <t>460006********002X</t>
  </si>
  <si>
    <t>460030********5421</t>
  </si>
  <si>
    <t>469028********5820</t>
  </si>
  <si>
    <t>460026********0027</t>
  </si>
  <si>
    <t>460003********7742</t>
  </si>
  <si>
    <t>460002********465X</t>
  </si>
  <si>
    <t>460031********0012</t>
  </si>
  <si>
    <t>460003********5411</t>
  </si>
  <si>
    <t>469002********601X</t>
  </si>
  <si>
    <t>460028********6410</t>
  </si>
  <si>
    <t>460004********6423</t>
  </si>
  <si>
    <t>460103********121X</t>
  </si>
  <si>
    <t>469003********5629</t>
  </si>
  <si>
    <t>460007********0010</t>
  </si>
  <si>
    <t>460028********2419</t>
  </si>
  <si>
    <t>460103********1533</t>
  </si>
  <si>
    <t>460034********4721</t>
  </si>
  <si>
    <t>460036********3527</t>
  </si>
  <si>
    <t>460001********0726</t>
  </si>
  <si>
    <t>460035********3423</t>
  </si>
  <si>
    <t>469022********2446</t>
  </si>
  <si>
    <t>469005********0045</t>
  </si>
  <si>
    <t>460028********0033</t>
  </si>
  <si>
    <t>460006********0615</t>
  </si>
  <si>
    <t>460026********1811</t>
  </si>
  <si>
    <t>460033********0019</t>
  </si>
  <si>
    <t>460006********1481</t>
  </si>
  <si>
    <t>460104********0021</t>
  </si>
  <si>
    <t>460005********0027</t>
  </si>
  <si>
    <t>460033********5685</t>
  </si>
  <si>
    <t>460031********0039</t>
  </si>
  <si>
    <t>460005********2720</t>
  </si>
  <si>
    <t>460003********0219</t>
  </si>
  <si>
    <t>460025********0923</t>
  </si>
  <si>
    <t>469003********7326</t>
  </si>
  <si>
    <t>469023********4122</t>
  </si>
  <si>
    <t>460006********8719</t>
  </si>
  <si>
    <t>460025********2124</t>
  </si>
  <si>
    <t>469026********5610</t>
  </si>
  <si>
    <t>460003********2651</t>
  </si>
  <si>
    <t>460033********118X</t>
  </si>
  <si>
    <t>460003********2618</t>
  </si>
  <si>
    <t>469023********0400</t>
  </si>
  <si>
    <t>460030********0020</t>
  </si>
  <si>
    <t>460003********281X</t>
  </si>
  <si>
    <t>460003********7434</t>
  </si>
  <si>
    <t>469028********0027</t>
  </si>
  <si>
    <t>460001********0712</t>
  </si>
  <si>
    <t>460007********5377</t>
  </si>
  <si>
    <t>460033********5424</t>
  </si>
  <si>
    <t>460031********0814</t>
  </si>
  <si>
    <t>460033********6281</t>
  </si>
  <si>
    <t>460035********1317</t>
  </si>
  <si>
    <t>460036********2945</t>
  </si>
  <si>
    <t>460003********4044</t>
  </si>
  <si>
    <t>460002********6612</t>
  </si>
  <si>
    <t>460034********2111</t>
  </si>
  <si>
    <t>460034********5511</t>
  </si>
  <si>
    <t>460033********3571</t>
  </si>
  <si>
    <t>469024********5227</t>
  </si>
  <si>
    <t>460006********0616</t>
  </si>
  <si>
    <t>469027********598X</t>
  </si>
  <si>
    <t>460003********2616</t>
  </si>
  <si>
    <t>460027********1015</t>
  </si>
  <si>
    <t>460031********0014</t>
  </si>
  <si>
    <t>469027********3261</t>
  </si>
  <si>
    <t>469029********1116</t>
  </si>
  <si>
    <t>469028********472X</t>
  </si>
  <si>
    <t>469027********8334</t>
  </si>
  <si>
    <t>460034********4423</t>
  </si>
  <si>
    <t>460030********1522</t>
  </si>
  <si>
    <t>460007********4968</t>
  </si>
  <si>
    <t>460034********1521</t>
  </si>
  <si>
    <t>460027********0428</t>
  </si>
  <si>
    <t>460007********7233</t>
  </si>
  <si>
    <t>460033********5077</t>
  </si>
  <si>
    <t>460006********4836</t>
  </si>
  <si>
    <t>460006********0625</t>
  </si>
  <si>
    <t>469026********2420</t>
  </si>
  <si>
    <t>469027********324X</t>
  </si>
  <si>
    <t>469023********1329</t>
  </si>
  <si>
    <t>460033********4515</t>
  </si>
  <si>
    <t>460006********0412</t>
  </si>
  <si>
    <t>460026********2424</t>
  </si>
  <si>
    <t>460033********006X</t>
  </si>
  <si>
    <t>460027********231X</t>
  </si>
  <si>
    <t>460027********8527</t>
  </si>
  <si>
    <t>460006********4010</t>
  </si>
  <si>
    <t>460007********4973</t>
  </si>
  <si>
    <t>460031********6810</t>
  </si>
  <si>
    <t>460003********7010</t>
  </si>
  <si>
    <t>460003********284X</t>
  </si>
  <si>
    <t>460036********4522</t>
  </si>
  <si>
    <t>450521********7918</t>
  </si>
  <si>
    <t>460004********1241</t>
  </si>
  <si>
    <t>460007********5783</t>
  </si>
  <si>
    <t>460028********6827</t>
  </si>
  <si>
    <t>460033********3589</t>
  </si>
  <si>
    <t>460033********3218</t>
  </si>
  <si>
    <t>469028********0925</t>
  </si>
  <si>
    <t>469024********0419</t>
  </si>
  <si>
    <t>460105********4220</t>
  </si>
  <si>
    <t>469007********4961</t>
  </si>
  <si>
    <t>460006********2336</t>
  </si>
  <si>
    <t>460003********7618</t>
  </si>
  <si>
    <t>469003********2214</t>
  </si>
  <si>
    <t>460028********0045</t>
  </si>
  <si>
    <t>460007********5016</t>
  </si>
  <si>
    <t>460002********6228</t>
  </si>
  <si>
    <t>469023********2324</t>
  </si>
  <si>
    <t>469006********7514</t>
  </si>
  <si>
    <t>460002********0017</t>
  </si>
  <si>
    <t>460035********0420</t>
  </si>
  <si>
    <t>460007********3370</t>
  </si>
  <si>
    <t>469023********3726</t>
  </si>
  <si>
    <t>460036********3822</t>
  </si>
  <si>
    <t>469027********4771</t>
  </si>
  <si>
    <t>460033********7518</t>
  </si>
  <si>
    <t>460025********032X</t>
  </si>
  <si>
    <t>460026********3314</t>
  </si>
  <si>
    <t>469007********5769</t>
  </si>
  <si>
    <t>460200********3162</t>
  </si>
  <si>
    <t>469028********1217</t>
  </si>
  <si>
    <t>460006********5931</t>
  </si>
  <si>
    <t>460004********0816</t>
  </si>
  <si>
    <t>469028********3622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</si>
</sst>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8" borderId="9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35"/>
  <sheetViews>
    <sheetView tabSelected="1" topLeftCell="A823" workbookViewId="0">
      <selection activeCell="D833" sqref="D833"/>
    </sheetView>
  </sheetViews>
  <sheetFormatPr defaultColWidth="9" defaultRowHeight="13.5"/>
  <cols>
    <col min="1" max="1" width="7.21666666666667" customWidth="1"/>
    <col min="3" max="3" width="8.775" customWidth="1"/>
    <col min="4" max="4" width="21.4416666666667" customWidth="1"/>
    <col min="5" max="5" width="22.6666666666667" customWidth="1"/>
    <col min="6" max="6" width="12.8833333333333" customWidth="1"/>
    <col min="8" max="8" width="24.2166666666667" customWidth="1"/>
    <col min="9" max="9" width="21.8833333333333" customWidth="1"/>
  </cols>
  <sheetData>
    <row r="1" ht="57" customHeight="1" spans="1:6">
      <c r="A1" s="2" t="s">
        <v>0</v>
      </c>
      <c r="B1" s="3"/>
      <c r="C1" s="3"/>
      <c r="D1" s="3"/>
      <c r="E1" s="3"/>
      <c r="F1" s="3"/>
    </row>
    <row r="2" s="1" customFormat="1" ht="19.9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I2" s="7"/>
    </row>
    <row r="3" ht="19.95" customHeight="1" spans="1:9">
      <c r="A3" s="5">
        <v>1</v>
      </c>
      <c r="B3" s="6" t="str">
        <f>"史燕雯"</f>
        <v>史燕雯</v>
      </c>
      <c r="C3" s="6" t="str">
        <f t="shared" ref="C3:C9" si="0">"女"</f>
        <v>女</v>
      </c>
      <c r="D3" s="6" t="s">
        <v>7</v>
      </c>
      <c r="E3" s="5" t="s">
        <v>8</v>
      </c>
      <c r="F3" s="5"/>
      <c r="H3" s="1"/>
      <c r="I3" s="7"/>
    </row>
    <row r="4" ht="19.95" customHeight="1" spans="1:9">
      <c r="A4" s="5">
        <v>2</v>
      </c>
      <c r="B4" s="6" t="str">
        <f>"董英杰"</f>
        <v>董英杰</v>
      </c>
      <c r="C4" s="6" t="str">
        <f t="shared" ref="C4:C6" si="1">"男"</f>
        <v>男</v>
      </c>
      <c r="D4" s="6" t="s">
        <v>7</v>
      </c>
      <c r="E4" s="5" t="s">
        <v>9</v>
      </c>
      <c r="F4" s="5"/>
      <c r="H4" s="1"/>
      <c r="I4" s="7"/>
    </row>
    <row r="5" ht="19.95" customHeight="1" spans="1:9">
      <c r="A5" s="5">
        <v>3</v>
      </c>
      <c r="B5" s="6" t="str">
        <f>"易洪冰"</f>
        <v>易洪冰</v>
      </c>
      <c r="C5" s="6" t="str">
        <f t="shared" si="1"/>
        <v>男</v>
      </c>
      <c r="D5" s="6" t="s">
        <v>7</v>
      </c>
      <c r="E5" s="5" t="s">
        <v>10</v>
      </c>
      <c r="F5" s="5"/>
      <c r="H5" s="1"/>
      <c r="I5" s="7"/>
    </row>
    <row r="6" ht="19.95" customHeight="1" spans="1:9">
      <c r="A6" s="5">
        <v>4</v>
      </c>
      <c r="B6" s="6" t="str">
        <f>"黄成华"</f>
        <v>黄成华</v>
      </c>
      <c r="C6" s="6" t="str">
        <f t="shared" si="1"/>
        <v>男</v>
      </c>
      <c r="D6" s="6" t="s">
        <v>7</v>
      </c>
      <c r="E6" s="5" t="s">
        <v>11</v>
      </c>
      <c r="F6" s="5"/>
      <c r="H6" s="1"/>
      <c r="I6" s="7"/>
    </row>
    <row r="7" ht="19.95" customHeight="1" spans="1:9">
      <c r="A7" s="5">
        <v>5</v>
      </c>
      <c r="B7" s="6" t="str">
        <f>"黄晴爽"</f>
        <v>黄晴爽</v>
      </c>
      <c r="C7" s="6" t="str">
        <f t="shared" si="0"/>
        <v>女</v>
      </c>
      <c r="D7" s="6" t="s">
        <v>7</v>
      </c>
      <c r="E7" s="5" t="s">
        <v>12</v>
      </c>
      <c r="F7" s="5"/>
      <c r="H7" s="1"/>
      <c r="I7" s="7"/>
    </row>
    <row r="8" ht="19.95" customHeight="1" spans="1:9">
      <c r="A8" s="5">
        <v>6</v>
      </c>
      <c r="B8" s="6" t="str">
        <f>"马娜"</f>
        <v>马娜</v>
      </c>
      <c r="C8" s="6" t="str">
        <f t="shared" si="0"/>
        <v>女</v>
      </c>
      <c r="D8" s="6" t="s">
        <v>13</v>
      </c>
      <c r="E8" s="5" t="s">
        <v>14</v>
      </c>
      <c r="F8" s="5"/>
      <c r="H8" s="1"/>
      <c r="I8" s="7"/>
    </row>
    <row r="9" ht="19.95" customHeight="1" spans="1:9">
      <c r="A9" s="5">
        <v>7</v>
      </c>
      <c r="B9" s="6" t="str">
        <f>"黄诗雅"</f>
        <v>黄诗雅</v>
      </c>
      <c r="C9" s="6" t="str">
        <f t="shared" si="0"/>
        <v>女</v>
      </c>
      <c r="D9" s="6" t="s">
        <v>13</v>
      </c>
      <c r="E9" s="5" t="s">
        <v>15</v>
      </c>
      <c r="F9" s="5"/>
      <c r="H9" s="1"/>
      <c r="I9" s="7"/>
    </row>
    <row r="10" ht="19.95" customHeight="1" spans="1:9">
      <c r="A10" s="5">
        <v>8</v>
      </c>
      <c r="B10" s="6" t="str">
        <f>"陈运涛"</f>
        <v>陈运涛</v>
      </c>
      <c r="C10" s="6" t="str">
        <f t="shared" ref="C10:C12" si="2">"男"</f>
        <v>男</v>
      </c>
      <c r="D10" s="6" t="s">
        <v>13</v>
      </c>
      <c r="E10" s="5" t="s">
        <v>16</v>
      </c>
      <c r="F10" s="5"/>
      <c r="H10" s="1"/>
      <c r="I10" s="7"/>
    </row>
    <row r="11" ht="19.95" customHeight="1" spans="1:9">
      <c r="A11" s="5">
        <v>9</v>
      </c>
      <c r="B11" s="6" t="str">
        <f>"李经龙"</f>
        <v>李经龙</v>
      </c>
      <c r="C11" s="6" t="str">
        <f t="shared" si="2"/>
        <v>男</v>
      </c>
      <c r="D11" s="6" t="s">
        <v>13</v>
      </c>
      <c r="E11" s="5" t="s">
        <v>17</v>
      </c>
      <c r="F11" s="5"/>
      <c r="H11" s="1"/>
      <c r="I11" s="7"/>
    </row>
    <row r="12" ht="19.95" customHeight="1" spans="1:9">
      <c r="A12" s="5">
        <v>10</v>
      </c>
      <c r="B12" s="6" t="str">
        <f>"吴昊"</f>
        <v>吴昊</v>
      </c>
      <c r="C12" s="6" t="str">
        <f t="shared" si="2"/>
        <v>男</v>
      </c>
      <c r="D12" s="6" t="s">
        <v>13</v>
      </c>
      <c r="E12" s="5" t="s">
        <v>18</v>
      </c>
      <c r="F12" s="5"/>
      <c r="H12" s="1"/>
      <c r="I12" s="7"/>
    </row>
    <row r="13" ht="19.95" customHeight="1" spans="1:9">
      <c r="A13" s="5">
        <v>11</v>
      </c>
      <c r="B13" s="6" t="str">
        <f>"陈喆伦"</f>
        <v>陈喆伦</v>
      </c>
      <c r="C13" s="6" t="str">
        <f t="shared" ref="C13:C16" si="3">"女"</f>
        <v>女</v>
      </c>
      <c r="D13" s="6" t="s">
        <v>13</v>
      </c>
      <c r="E13" s="5" t="s">
        <v>19</v>
      </c>
      <c r="F13" s="5"/>
      <c r="H13" s="1"/>
      <c r="I13" s="7"/>
    </row>
    <row r="14" ht="19.95" customHeight="1" spans="1:9">
      <c r="A14" s="5">
        <v>12</v>
      </c>
      <c r="B14" s="6" t="str">
        <f>"陈颖莹"</f>
        <v>陈颖莹</v>
      </c>
      <c r="C14" s="6" t="str">
        <f t="shared" si="3"/>
        <v>女</v>
      </c>
      <c r="D14" s="6" t="s">
        <v>13</v>
      </c>
      <c r="E14" s="5" t="s">
        <v>20</v>
      </c>
      <c r="F14" s="5"/>
      <c r="H14" s="1"/>
      <c r="I14" s="7"/>
    </row>
    <row r="15" ht="19.95" customHeight="1" spans="1:9">
      <c r="A15" s="5">
        <v>13</v>
      </c>
      <c r="B15" s="6" t="str">
        <f>"杨婷婷"</f>
        <v>杨婷婷</v>
      </c>
      <c r="C15" s="6" t="str">
        <f t="shared" si="3"/>
        <v>女</v>
      </c>
      <c r="D15" s="6" t="s">
        <v>13</v>
      </c>
      <c r="E15" s="5" t="s">
        <v>21</v>
      </c>
      <c r="F15" s="5"/>
      <c r="H15" s="1"/>
      <c r="I15" s="7"/>
    </row>
    <row r="16" ht="19.95" customHeight="1" spans="1:9">
      <c r="A16" s="5">
        <v>14</v>
      </c>
      <c r="B16" s="6" t="str">
        <f>"林歆歆"</f>
        <v>林歆歆</v>
      </c>
      <c r="C16" s="6" t="str">
        <f t="shared" si="3"/>
        <v>女</v>
      </c>
      <c r="D16" s="6" t="s">
        <v>13</v>
      </c>
      <c r="E16" s="5" t="s">
        <v>22</v>
      </c>
      <c r="F16" s="5"/>
      <c r="H16" s="1"/>
      <c r="I16" s="7"/>
    </row>
    <row r="17" ht="19.95" customHeight="1" spans="1:9">
      <c r="A17" s="5">
        <v>15</v>
      </c>
      <c r="B17" s="6" t="str">
        <f>"卓一铭"</f>
        <v>卓一铭</v>
      </c>
      <c r="C17" s="6" t="str">
        <f t="shared" ref="C17:C19" si="4">"男"</f>
        <v>男</v>
      </c>
      <c r="D17" s="6" t="s">
        <v>13</v>
      </c>
      <c r="E17" s="5" t="s">
        <v>23</v>
      </c>
      <c r="F17" s="5"/>
      <c r="H17" s="1"/>
      <c r="I17" s="7"/>
    </row>
    <row r="18" ht="19.95" customHeight="1" spans="1:9">
      <c r="A18" s="5">
        <v>16</v>
      </c>
      <c r="B18" s="6" t="str">
        <f>"陈荻"</f>
        <v>陈荻</v>
      </c>
      <c r="C18" s="6" t="str">
        <f t="shared" si="4"/>
        <v>男</v>
      </c>
      <c r="D18" s="6" t="s">
        <v>13</v>
      </c>
      <c r="E18" s="5" t="s">
        <v>24</v>
      </c>
      <c r="F18" s="5"/>
      <c r="H18" s="1"/>
      <c r="I18" s="7"/>
    </row>
    <row r="19" ht="19.95" customHeight="1" spans="1:9">
      <c r="A19" s="5">
        <v>17</v>
      </c>
      <c r="B19" s="6" t="str">
        <f>"王一帆"</f>
        <v>王一帆</v>
      </c>
      <c r="C19" s="6" t="str">
        <f t="shared" si="4"/>
        <v>男</v>
      </c>
      <c r="D19" s="6" t="s">
        <v>13</v>
      </c>
      <c r="E19" s="5" t="s">
        <v>25</v>
      </c>
      <c r="F19" s="5"/>
      <c r="H19" s="1"/>
      <c r="I19" s="7"/>
    </row>
    <row r="20" ht="19.95" customHeight="1" spans="1:9">
      <c r="A20" s="5">
        <v>18</v>
      </c>
      <c r="B20" s="6" t="str">
        <f>"胡锦秀"</f>
        <v>胡锦秀</v>
      </c>
      <c r="C20" s="6" t="str">
        <f t="shared" ref="C20:C24" si="5">"女"</f>
        <v>女</v>
      </c>
      <c r="D20" s="6" t="s">
        <v>13</v>
      </c>
      <c r="E20" s="5" t="s">
        <v>26</v>
      </c>
      <c r="F20" s="5"/>
      <c r="H20" s="1"/>
      <c r="I20" s="7"/>
    </row>
    <row r="21" ht="19.95" customHeight="1" spans="1:9">
      <c r="A21" s="5">
        <v>19</v>
      </c>
      <c r="B21" s="6" t="str">
        <f>"李成丰"</f>
        <v>李成丰</v>
      </c>
      <c r="C21" s="6" t="str">
        <f t="shared" ref="C21:C25" si="6">"男"</f>
        <v>男</v>
      </c>
      <c r="D21" s="6" t="s">
        <v>27</v>
      </c>
      <c r="E21" s="5" t="s">
        <v>28</v>
      </c>
      <c r="F21" s="5"/>
      <c r="H21" s="1"/>
      <c r="I21" s="7"/>
    </row>
    <row r="22" ht="19.95" customHeight="1" spans="1:9">
      <c r="A22" s="5">
        <v>20</v>
      </c>
      <c r="B22" s="6" t="str">
        <f>"黄展鹏"</f>
        <v>黄展鹏</v>
      </c>
      <c r="C22" s="6" t="str">
        <f t="shared" si="6"/>
        <v>男</v>
      </c>
      <c r="D22" s="6" t="s">
        <v>27</v>
      </c>
      <c r="E22" s="5" t="s">
        <v>29</v>
      </c>
      <c r="F22" s="5"/>
      <c r="H22" s="1"/>
      <c r="I22" s="7"/>
    </row>
    <row r="23" ht="19.95" customHeight="1" spans="1:9">
      <c r="A23" s="5">
        <v>21</v>
      </c>
      <c r="B23" s="6" t="str">
        <f>"胡瑞琪"</f>
        <v>胡瑞琪</v>
      </c>
      <c r="C23" s="6" t="str">
        <f t="shared" si="5"/>
        <v>女</v>
      </c>
      <c r="D23" s="6" t="s">
        <v>27</v>
      </c>
      <c r="E23" s="5" t="s">
        <v>30</v>
      </c>
      <c r="F23" s="5"/>
      <c r="H23" s="1"/>
      <c r="I23" s="7"/>
    </row>
    <row r="24" ht="19.95" customHeight="1" spans="1:9">
      <c r="A24" s="5">
        <v>22</v>
      </c>
      <c r="B24" s="6" t="str">
        <f>"董孟君"</f>
        <v>董孟君</v>
      </c>
      <c r="C24" s="6" t="str">
        <f t="shared" si="5"/>
        <v>女</v>
      </c>
      <c r="D24" s="6" t="s">
        <v>27</v>
      </c>
      <c r="E24" s="5" t="s">
        <v>31</v>
      </c>
      <c r="F24" s="5"/>
      <c r="H24" s="1"/>
      <c r="I24" s="7"/>
    </row>
    <row r="25" ht="19.95" customHeight="1" spans="1:9">
      <c r="A25" s="5">
        <v>23</v>
      </c>
      <c r="B25" s="6" t="str">
        <f>"冯浩乘"</f>
        <v>冯浩乘</v>
      </c>
      <c r="C25" s="6" t="str">
        <f t="shared" si="6"/>
        <v>男</v>
      </c>
      <c r="D25" s="6" t="s">
        <v>27</v>
      </c>
      <c r="E25" s="5" t="s">
        <v>32</v>
      </c>
      <c r="F25" s="5"/>
      <c r="H25" s="1"/>
      <c r="I25" s="7"/>
    </row>
    <row r="26" ht="19.95" customHeight="1" spans="1:9">
      <c r="A26" s="5">
        <v>24</v>
      </c>
      <c r="B26" s="6" t="str">
        <f>"高意嘉"</f>
        <v>高意嘉</v>
      </c>
      <c r="C26" s="6" t="str">
        <f t="shared" ref="C26:C31" si="7">"女"</f>
        <v>女</v>
      </c>
      <c r="D26" s="6" t="s">
        <v>27</v>
      </c>
      <c r="E26" s="5" t="s">
        <v>33</v>
      </c>
      <c r="F26" s="5"/>
      <c r="H26" s="1"/>
      <c r="I26" s="7"/>
    </row>
    <row r="27" ht="19.95" customHeight="1" spans="1:9">
      <c r="A27" s="5">
        <v>25</v>
      </c>
      <c r="B27" s="6" t="str">
        <f>"罗修国"</f>
        <v>罗修国</v>
      </c>
      <c r="C27" s="6" t="str">
        <f>"男"</f>
        <v>男</v>
      </c>
      <c r="D27" s="6" t="s">
        <v>27</v>
      </c>
      <c r="E27" s="5" t="s">
        <v>34</v>
      </c>
      <c r="F27" s="5"/>
      <c r="H27" s="1"/>
      <c r="I27" s="7"/>
    </row>
    <row r="28" ht="19.95" customHeight="1" spans="1:9">
      <c r="A28" s="5">
        <v>26</v>
      </c>
      <c r="B28" s="6" t="str">
        <f>"符静舒"</f>
        <v>符静舒</v>
      </c>
      <c r="C28" s="6" t="str">
        <f t="shared" si="7"/>
        <v>女</v>
      </c>
      <c r="D28" s="6" t="s">
        <v>27</v>
      </c>
      <c r="E28" s="5" t="s">
        <v>35</v>
      </c>
      <c r="F28" s="5"/>
      <c r="H28" s="1"/>
      <c r="I28" s="7"/>
    </row>
    <row r="29" ht="19.95" customHeight="1" spans="1:9">
      <c r="A29" s="5">
        <v>27</v>
      </c>
      <c r="B29" s="6" t="str">
        <f>"邱诗瑶"</f>
        <v>邱诗瑶</v>
      </c>
      <c r="C29" s="6" t="str">
        <f t="shared" si="7"/>
        <v>女</v>
      </c>
      <c r="D29" s="6" t="s">
        <v>27</v>
      </c>
      <c r="E29" s="5" t="s">
        <v>36</v>
      </c>
      <c r="F29" s="5"/>
      <c r="H29" s="1"/>
      <c r="I29" s="7"/>
    </row>
    <row r="30" ht="19.95" customHeight="1" spans="1:9">
      <c r="A30" s="5">
        <v>28</v>
      </c>
      <c r="B30" s="6" t="str">
        <f>"曾艾莹"</f>
        <v>曾艾莹</v>
      </c>
      <c r="C30" s="6" t="str">
        <f t="shared" si="7"/>
        <v>女</v>
      </c>
      <c r="D30" s="6" t="s">
        <v>27</v>
      </c>
      <c r="E30" s="5" t="s">
        <v>37</v>
      </c>
      <c r="F30" s="5"/>
      <c r="H30" s="1"/>
      <c r="I30" s="7"/>
    </row>
    <row r="31" ht="19.95" customHeight="1" spans="1:9">
      <c r="A31" s="5">
        <v>29</v>
      </c>
      <c r="B31" s="6" t="str">
        <f>"柯行怡"</f>
        <v>柯行怡</v>
      </c>
      <c r="C31" s="6" t="str">
        <f t="shared" si="7"/>
        <v>女</v>
      </c>
      <c r="D31" s="6" t="s">
        <v>27</v>
      </c>
      <c r="E31" s="5" t="s">
        <v>38</v>
      </c>
      <c r="F31" s="5"/>
      <c r="H31" s="1"/>
      <c r="I31" s="7"/>
    </row>
    <row r="32" ht="19.95" customHeight="1" spans="1:9">
      <c r="A32" s="5">
        <v>30</v>
      </c>
      <c r="B32" s="6" t="str">
        <f>"黄日龙"</f>
        <v>黄日龙</v>
      </c>
      <c r="C32" s="6" t="str">
        <f t="shared" ref="C32:C35" si="8">"男"</f>
        <v>男</v>
      </c>
      <c r="D32" s="6" t="s">
        <v>27</v>
      </c>
      <c r="E32" s="5" t="s">
        <v>17</v>
      </c>
      <c r="F32" s="5"/>
      <c r="H32" s="1"/>
      <c r="I32" s="7"/>
    </row>
    <row r="33" ht="19.95" customHeight="1" spans="1:9">
      <c r="A33" s="5">
        <v>31</v>
      </c>
      <c r="B33" s="6" t="str">
        <f>"高磊"</f>
        <v>高磊</v>
      </c>
      <c r="C33" s="6" t="str">
        <f>"女"</f>
        <v>女</v>
      </c>
      <c r="D33" s="6" t="s">
        <v>27</v>
      </c>
      <c r="E33" s="5" t="s">
        <v>39</v>
      </c>
      <c r="F33" s="5"/>
      <c r="H33" s="1"/>
      <c r="I33" s="7"/>
    </row>
    <row r="34" ht="19.95" customHeight="1" spans="1:9">
      <c r="A34" s="5">
        <v>32</v>
      </c>
      <c r="B34" s="6" t="str">
        <f>"梁茂"</f>
        <v>梁茂</v>
      </c>
      <c r="C34" s="6" t="str">
        <f t="shared" si="8"/>
        <v>男</v>
      </c>
      <c r="D34" s="6" t="s">
        <v>27</v>
      </c>
      <c r="E34" s="5" t="s">
        <v>40</v>
      </c>
      <c r="F34" s="5"/>
      <c r="H34" s="1"/>
      <c r="I34" s="7"/>
    </row>
    <row r="35" ht="19.95" customHeight="1" spans="1:9">
      <c r="A35" s="5">
        <v>33</v>
      </c>
      <c r="B35" s="6" t="str">
        <f>"王涛"</f>
        <v>王涛</v>
      </c>
      <c r="C35" s="6" t="str">
        <f t="shared" si="8"/>
        <v>男</v>
      </c>
      <c r="D35" s="6" t="s">
        <v>27</v>
      </c>
      <c r="E35" s="5" t="s">
        <v>41</v>
      </c>
      <c r="F35" s="5"/>
      <c r="H35" s="1"/>
      <c r="I35" s="7"/>
    </row>
    <row r="36" ht="19.95" customHeight="1" spans="1:9">
      <c r="A36" s="5">
        <v>34</v>
      </c>
      <c r="B36" s="6" t="str">
        <f>"胡秀兰"</f>
        <v>胡秀兰</v>
      </c>
      <c r="C36" s="6" t="str">
        <f t="shared" ref="C36:C41" si="9">"女"</f>
        <v>女</v>
      </c>
      <c r="D36" s="6" t="s">
        <v>27</v>
      </c>
      <c r="E36" s="5" t="s">
        <v>42</v>
      </c>
      <c r="F36" s="5"/>
      <c r="H36" s="1"/>
      <c r="I36" s="7"/>
    </row>
    <row r="37" ht="19.95" customHeight="1" spans="1:9">
      <c r="A37" s="5">
        <v>35</v>
      </c>
      <c r="B37" s="6" t="str">
        <f>"黄旭俊"</f>
        <v>黄旭俊</v>
      </c>
      <c r="C37" s="6" t="str">
        <f t="shared" ref="C37:C40" si="10">"男"</f>
        <v>男</v>
      </c>
      <c r="D37" s="6" t="s">
        <v>27</v>
      </c>
      <c r="E37" s="5" t="s">
        <v>17</v>
      </c>
      <c r="F37" s="5"/>
      <c r="H37" s="1"/>
      <c r="I37" s="7"/>
    </row>
    <row r="38" ht="19.95" customHeight="1" spans="1:9">
      <c r="A38" s="5">
        <v>36</v>
      </c>
      <c r="B38" s="6" t="str">
        <f>"梁弟"</f>
        <v>梁弟</v>
      </c>
      <c r="C38" s="6" t="str">
        <f t="shared" si="10"/>
        <v>男</v>
      </c>
      <c r="D38" s="6" t="s">
        <v>27</v>
      </c>
      <c r="E38" s="5" t="s">
        <v>43</v>
      </c>
      <c r="F38" s="5"/>
      <c r="H38" s="1"/>
      <c r="I38" s="7"/>
    </row>
    <row r="39" ht="19.95" customHeight="1" spans="1:9">
      <c r="A39" s="5">
        <v>37</v>
      </c>
      <c r="B39" s="6" t="str">
        <f>"文晓翠"</f>
        <v>文晓翠</v>
      </c>
      <c r="C39" s="6" t="str">
        <f t="shared" si="9"/>
        <v>女</v>
      </c>
      <c r="D39" s="6" t="s">
        <v>27</v>
      </c>
      <c r="E39" s="5" t="s">
        <v>44</v>
      </c>
      <c r="F39" s="5"/>
      <c r="H39" s="1"/>
      <c r="I39" s="7"/>
    </row>
    <row r="40" ht="19.95" customHeight="1" spans="1:9">
      <c r="A40" s="5">
        <v>38</v>
      </c>
      <c r="B40" s="6" t="str">
        <f>"符凯"</f>
        <v>符凯</v>
      </c>
      <c r="C40" s="6" t="str">
        <f t="shared" si="10"/>
        <v>男</v>
      </c>
      <c r="D40" s="6" t="s">
        <v>27</v>
      </c>
      <c r="E40" s="5" t="s">
        <v>45</v>
      </c>
      <c r="F40" s="5"/>
      <c r="H40" s="1"/>
      <c r="I40" s="7"/>
    </row>
    <row r="41" ht="19.95" customHeight="1" spans="1:9">
      <c r="A41" s="5">
        <v>39</v>
      </c>
      <c r="B41" s="6" t="str">
        <f>"郑庆为"</f>
        <v>郑庆为</v>
      </c>
      <c r="C41" s="6" t="str">
        <f t="shared" si="9"/>
        <v>女</v>
      </c>
      <c r="D41" s="6" t="s">
        <v>27</v>
      </c>
      <c r="E41" s="5" t="s">
        <v>46</v>
      </c>
      <c r="F41" s="5"/>
      <c r="H41" s="1"/>
      <c r="I41" s="7"/>
    </row>
    <row r="42" ht="19.95" customHeight="1" spans="1:9">
      <c r="A42" s="5">
        <v>40</v>
      </c>
      <c r="B42" s="6" t="str">
        <f>"吴柳华"</f>
        <v>吴柳华</v>
      </c>
      <c r="C42" s="6" t="str">
        <f t="shared" ref="C42:C48" si="11">"男"</f>
        <v>男</v>
      </c>
      <c r="D42" s="6" t="s">
        <v>27</v>
      </c>
      <c r="E42" s="5" t="s">
        <v>47</v>
      </c>
      <c r="F42" s="5"/>
      <c r="H42" s="1"/>
      <c r="I42" s="7"/>
    </row>
    <row r="43" ht="19.95" customHeight="1" spans="1:9">
      <c r="A43" s="5">
        <v>41</v>
      </c>
      <c r="B43" s="6" t="str">
        <f>"黄玉清"</f>
        <v>黄玉清</v>
      </c>
      <c r="C43" s="6" t="str">
        <f t="shared" ref="C43:C46" si="12">"女"</f>
        <v>女</v>
      </c>
      <c r="D43" s="6" t="s">
        <v>27</v>
      </c>
      <c r="E43" s="5" t="s">
        <v>48</v>
      </c>
      <c r="F43" s="5"/>
      <c r="H43" s="1"/>
      <c r="I43" s="7"/>
    </row>
    <row r="44" ht="19.95" customHeight="1" spans="1:9">
      <c r="A44" s="5">
        <v>42</v>
      </c>
      <c r="B44" s="6" t="str">
        <f>"王艳艳"</f>
        <v>王艳艳</v>
      </c>
      <c r="C44" s="6" t="str">
        <f t="shared" si="12"/>
        <v>女</v>
      </c>
      <c r="D44" s="6" t="s">
        <v>27</v>
      </c>
      <c r="E44" s="5" t="s">
        <v>49</v>
      </c>
      <c r="F44" s="5"/>
      <c r="H44" s="1"/>
      <c r="I44" s="7"/>
    </row>
    <row r="45" ht="19.95" customHeight="1" spans="1:9">
      <c r="A45" s="5">
        <v>43</v>
      </c>
      <c r="B45" s="6" t="str">
        <f>"李林顿"</f>
        <v>李林顿</v>
      </c>
      <c r="C45" s="6" t="str">
        <f t="shared" si="11"/>
        <v>男</v>
      </c>
      <c r="D45" s="6" t="s">
        <v>27</v>
      </c>
      <c r="E45" s="5" t="s">
        <v>50</v>
      </c>
      <c r="F45" s="5"/>
      <c r="H45" s="1"/>
      <c r="I45" s="7"/>
    </row>
    <row r="46" ht="19.95" customHeight="1" spans="1:9">
      <c r="A46" s="5">
        <v>44</v>
      </c>
      <c r="B46" s="6" t="str">
        <f>"黄美红"</f>
        <v>黄美红</v>
      </c>
      <c r="C46" s="6" t="str">
        <f t="shared" si="12"/>
        <v>女</v>
      </c>
      <c r="D46" s="6" t="s">
        <v>27</v>
      </c>
      <c r="E46" s="5" t="s">
        <v>51</v>
      </c>
      <c r="F46" s="5"/>
      <c r="H46" s="1"/>
      <c r="I46" s="7"/>
    </row>
    <row r="47" ht="19.95" customHeight="1" spans="1:9">
      <c r="A47" s="5">
        <v>45</v>
      </c>
      <c r="B47" s="6" t="str">
        <f>"李全龙"</f>
        <v>李全龙</v>
      </c>
      <c r="C47" s="6" t="str">
        <f t="shared" si="11"/>
        <v>男</v>
      </c>
      <c r="D47" s="6" t="s">
        <v>27</v>
      </c>
      <c r="E47" s="5" t="s">
        <v>52</v>
      </c>
      <c r="F47" s="5"/>
      <c r="H47" s="1"/>
      <c r="I47" s="7"/>
    </row>
    <row r="48" ht="19.95" customHeight="1" spans="1:9">
      <c r="A48" s="5">
        <v>46</v>
      </c>
      <c r="B48" s="6" t="str">
        <f>"胡毅彬"</f>
        <v>胡毅彬</v>
      </c>
      <c r="C48" s="6" t="str">
        <f t="shared" si="11"/>
        <v>男</v>
      </c>
      <c r="D48" s="6" t="s">
        <v>27</v>
      </c>
      <c r="E48" s="5" t="s">
        <v>53</v>
      </c>
      <c r="F48" s="5"/>
      <c r="H48" s="1"/>
      <c r="I48" s="7"/>
    </row>
    <row r="49" ht="19.95" customHeight="1" spans="1:9">
      <c r="A49" s="5">
        <v>47</v>
      </c>
      <c r="B49" s="6" t="str">
        <f>"黄所螺"</f>
        <v>黄所螺</v>
      </c>
      <c r="C49" s="6" t="str">
        <f t="shared" ref="C49:C54" si="13">"女"</f>
        <v>女</v>
      </c>
      <c r="D49" s="6" t="s">
        <v>27</v>
      </c>
      <c r="E49" s="5" t="s">
        <v>54</v>
      </c>
      <c r="F49" s="5"/>
      <c r="H49" s="1"/>
      <c r="I49" s="7"/>
    </row>
    <row r="50" ht="19.95" customHeight="1" spans="1:9">
      <c r="A50" s="5">
        <v>48</v>
      </c>
      <c r="B50" s="6" t="str">
        <f>"陈慨"</f>
        <v>陈慨</v>
      </c>
      <c r="C50" s="6" t="str">
        <f>"男"</f>
        <v>男</v>
      </c>
      <c r="D50" s="6" t="s">
        <v>27</v>
      </c>
      <c r="E50" s="5" t="s">
        <v>55</v>
      </c>
      <c r="F50" s="5"/>
      <c r="H50" s="1"/>
      <c r="I50" s="7"/>
    </row>
    <row r="51" ht="19.95" customHeight="1" spans="1:9">
      <c r="A51" s="5">
        <v>49</v>
      </c>
      <c r="B51" s="6" t="str">
        <f>"黄贞妍"</f>
        <v>黄贞妍</v>
      </c>
      <c r="C51" s="6" t="str">
        <f t="shared" si="13"/>
        <v>女</v>
      </c>
      <c r="D51" s="6" t="s">
        <v>27</v>
      </c>
      <c r="E51" s="5" t="s">
        <v>56</v>
      </c>
      <c r="F51" s="5"/>
      <c r="H51" s="1"/>
      <c r="I51" s="7"/>
    </row>
    <row r="52" ht="19.95" customHeight="1" spans="1:9">
      <c r="A52" s="5">
        <v>50</v>
      </c>
      <c r="B52" s="6" t="str">
        <f>"石妹莹"</f>
        <v>石妹莹</v>
      </c>
      <c r="C52" s="6" t="str">
        <f t="shared" si="13"/>
        <v>女</v>
      </c>
      <c r="D52" s="6" t="s">
        <v>27</v>
      </c>
      <c r="E52" s="5" t="s">
        <v>57</v>
      </c>
      <c r="F52" s="5"/>
      <c r="H52" s="1"/>
      <c r="I52" s="7"/>
    </row>
    <row r="53" ht="19.95" customHeight="1" spans="1:9">
      <c r="A53" s="5">
        <v>51</v>
      </c>
      <c r="B53" s="6" t="str">
        <f>"蔡舒爽"</f>
        <v>蔡舒爽</v>
      </c>
      <c r="C53" s="6" t="str">
        <f t="shared" si="13"/>
        <v>女</v>
      </c>
      <c r="D53" s="6" t="s">
        <v>27</v>
      </c>
      <c r="E53" s="5" t="s">
        <v>58</v>
      </c>
      <c r="F53" s="5"/>
      <c r="H53" s="1"/>
      <c r="I53" s="7"/>
    </row>
    <row r="54" ht="19.95" customHeight="1" spans="1:9">
      <c r="A54" s="5">
        <v>52</v>
      </c>
      <c r="B54" s="6" t="str">
        <f>"李萍"</f>
        <v>李萍</v>
      </c>
      <c r="C54" s="6" t="str">
        <f t="shared" si="13"/>
        <v>女</v>
      </c>
      <c r="D54" s="6" t="s">
        <v>27</v>
      </c>
      <c r="E54" s="5" t="s">
        <v>59</v>
      </c>
      <c r="F54" s="5"/>
      <c r="H54" s="1"/>
      <c r="I54" s="7"/>
    </row>
    <row r="55" ht="19.95" customHeight="1" spans="1:9">
      <c r="A55" s="5">
        <v>53</v>
      </c>
      <c r="B55" s="6" t="str">
        <f>"林卓伟"</f>
        <v>林卓伟</v>
      </c>
      <c r="C55" s="6" t="str">
        <f t="shared" ref="C55:C58" si="14">"男"</f>
        <v>男</v>
      </c>
      <c r="D55" s="6" t="s">
        <v>27</v>
      </c>
      <c r="E55" s="5" t="s">
        <v>17</v>
      </c>
      <c r="F55" s="5"/>
      <c r="H55" s="1"/>
      <c r="I55" s="7"/>
    </row>
    <row r="56" ht="19.95" customHeight="1" spans="1:9">
      <c r="A56" s="5">
        <v>54</v>
      </c>
      <c r="B56" s="6" t="str">
        <f>"杜代师"</f>
        <v>杜代师</v>
      </c>
      <c r="C56" s="6" t="str">
        <f t="shared" si="14"/>
        <v>男</v>
      </c>
      <c r="D56" s="6" t="s">
        <v>27</v>
      </c>
      <c r="E56" s="5" t="s">
        <v>60</v>
      </c>
      <c r="F56" s="5"/>
      <c r="H56" s="1"/>
      <c r="I56" s="7"/>
    </row>
    <row r="57" ht="19.95" customHeight="1" spans="1:9">
      <c r="A57" s="5">
        <v>55</v>
      </c>
      <c r="B57" s="6" t="str">
        <f>"邹汉霖"</f>
        <v>邹汉霖</v>
      </c>
      <c r="C57" s="6" t="str">
        <f t="shared" si="14"/>
        <v>男</v>
      </c>
      <c r="D57" s="6" t="s">
        <v>27</v>
      </c>
      <c r="E57" s="5" t="s">
        <v>61</v>
      </c>
      <c r="F57" s="5"/>
      <c r="H57" s="1"/>
      <c r="I57" s="7"/>
    </row>
    <row r="58" ht="19.95" customHeight="1" spans="1:9">
      <c r="A58" s="5">
        <v>56</v>
      </c>
      <c r="B58" s="6" t="str">
        <f>"胡帅科"</f>
        <v>胡帅科</v>
      </c>
      <c r="C58" s="6" t="str">
        <f t="shared" si="14"/>
        <v>男</v>
      </c>
      <c r="D58" s="6" t="s">
        <v>27</v>
      </c>
      <c r="E58" s="5" t="s">
        <v>62</v>
      </c>
      <c r="F58" s="5"/>
      <c r="H58" s="1"/>
      <c r="I58" s="7"/>
    </row>
    <row r="59" ht="19.95" customHeight="1" spans="1:9">
      <c r="A59" s="5">
        <v>57</v>
      </c>
      <c r="B59" s="6" t="str">
        <f>"罗艳琦"</f>
        <v>罗艳琦</v>
      </c>
      <c r="C59" s="6" t="str">
        <f t="shared" ref="C59:C62" si="15">"女"</f>
        <v>女</v>
      </c>
      <c r="D59" s="6" t="s">
        <v>27</v>
      </c>
      <c r="E59" s="5" t="s">
        <v>63</v>
      </c>
      <c r="F59" s="5"/>
      <c r="H59" s="1"/>
      <c r="I59" s="7"/>
    </row>
    <row r="60" ht="19.95" customHeight="1" spans="1:9">
      <c r="A60" s="5">
        <v>58</v>
      </c>
      <c r="B60" s="6" t="str">
        <f>"陈怡"</f>
        <v>陈怡</v>
      </c>
      <c r="C60" s="6" t="str">
        <f t="shared" si="15"/>
        <v>女</v>
      </c>
      <c r="D60" s="6" t="s">
        <v>27</v>
      </c>
      <c r="E60" s="5" t="s">
        <v>48</v>
      </c>
      <c r="F60" s="5"/>
      <c r="H60" s="1"/>
      <c r="I60" s="7"/>
    </row>
    <row r="61" ht="19.95" customHeight="1" spans="1:9">
      <c r="A61" s="5">
        <v>59</v>
      </c>
      <c r="B61" s="6" t="str">
        <f>"蒋海成"</f>
        <v>蒋海成</v>
      </c>
      <c r="C61" s="6" t="str">
        <f t="shared" ref="C61:C66" si="16">"男"</f>
        <v>男</v>
      </c>
      <c r="D61" s="6" t="s">
        <v>27</v>
      </c>
      <c r="E61" s="5" t="s">
        <v>64</v>
      </c>
      <c r="F61" s="5"/>
      <c r="H61" s="1"/>
      <c r="I61" s="7"/>
    </row>
    <row r="62" ht="19.95" customHeight="1" spans="1:9">
      <c r="A62" s="5">
        <v>60</v>
      </c>
      <c r="B62" s="6" t="str">
        <f>"郑丽云"</f>
        <v>郑丽云</v>
      </c>
      <c r="C62" s="6" t="str">
        <f t="shared" si="15"/>
        <v>女</v>
      </c>
      <c r="D62" s="6" t="s">
        <v>27</v>
      </c>
      <c r="E62" s="5" t="s">
        <v>65</v>
      </c>
      <c r="F62" s="5"/>
      <c r="H62" s="1"/>
      <c r="I62" s="7"/>
    </row>
    <row r="63" ht="19.95" customHeight="1" spans="1:9">
      <c r="A63" s="5">
        <v>61</v>
      </c>
      <c r="B63" s="6" t="str">
        <f>"蒋劲"</f>
        <v>蒋劲</v>
      </c>
      <c r="C63" s="6" t="str">
        <f t="shared" si="16"/>
        <v>男</v>
      </c>
      <c r="D63" s="6" t="s">
        <v>27</v>
      </c>
      <c r="E63" s="5" t="s">
        <v>66</v>
      </c>
      <c r="F63" s="5"/>
      <c r="H63" s="1"/>
      <c r="I63" s="7"/>
    </row>
    <row r="64" ht="19.95" customHeight="1" spans="1:9">
      <c r="A64" s="5">
        <v>62</v>
      </c>
      <c r="B64" s="6" t="str">
        <f>"王诗颖"</f>
        <v>王诗颖</v>
      </c>
      <c r="C64" s="6" t="str">
        <f t="shared" ref="C64:C67" si="17">"女"</f>
        <v>女</v>
      </c>
      <c r="D64" s="6" t="s">
        <v>27</v>
      </c>
      <c r="E64" s="5" t="s">
        <v>67</v>
      </c>
      <c r="F64" s="5"/>
      <c r="H64" s="1"/>
      <c r="I64" s="7"/>
    </row>
    <row r="65" ht="19.95" customHeight="1" spans="1:9">
      <c r="A65" s="5">
        <v>63</v>
      </c>
      <c r="B65" s="6" t="str">
        <f>"董雨顺"</f>
        <v>董雨顺</v>
      </c>
      <c r="C65" s="6" t="str">
        <f t="shared" si="17"/>
        <v>女</v>
      </c>
      <c r="D65" s="6" t="s">
        <v>27</v>
      </c>
      <c r="E65" s="5" t="s">
        <v>68</v>
      </c>
      <c r="F65" s="5"/>
      <c r="H65" s="1"/>
      <c r="I65" s="7"/>
    </row>
    <row r="66" ht="19.95" customHeight="1" spans="1:9">
      <c r="A66" s="5">
        <v>64</v>
      </c>
      <c r="B66" s="6" t="str">
        <f>"杨元旭"</f>
        <v>杨元旭</v>
      </c>
      <c r="C66" s="6" t="str">
        <f t="shared" si="16"/>
        <v>男</v>
      </c>
      <c r="D66" s="6" t="s">
        <v>27</v>
      </c>
      <c r="E66" s="5" t="s">
        <v>69</v>
      </c>
      <c r="F66" s="5"/>
      <c r="H66" s="1"/>
      <c r="I66" s="7"/>
    </row>
    <row r="67" ht="19.95" customHeight="1" spans="1:9">
      <c r="A67" s="5">
        <v>65</v>
      </c>
      <c r="B67" s="6" t="str">
        <f>"邵惠敏"</f>
        <v>邵惠敏</v>
      </c>
      <c r="C67" s="6" t="str">
        <f t="shared" si="17"/>
        <v>女</v>
      </c>
      <c r="D67" s="6" t="s">
        <v>27</v>
      </c>
      <c r="E67" s="5" t="s">
        <v>70</v>
      </c>
      <c r="F67" s="5"/>
      <c r="H67" s="1"/>
      <c r="I67" s="7"/>
    </row>
    <row r="68" ht="19.95" customHeight="1" spans="1:9">
      <c r="A68" s="5">
        <v>66</v>
      </c>
      <c r="B68" s="6" t="str">
        <f>"陈泽敬"</f>
        <v>陈泽敬</v>
      </c>
      <c r="C68" s="6" t="str">
        <f>"男"</f>
        <v>男</v>
      </c>
      <c r="D68" s="6" t="s">
        <v>27</v>
      </c>
      <c r="E68" s="5" t="s">
        <v>71</v>
      </c>
      <c r="F68" s="5"/>
      <c r="H68" s="1"/>
      <c r="I68" s="7"/>
    </row>
    <row r="69" ht="19.95" customHeight="1" spans="1:9">
      <c r="A69" s="5">
        <v>67</v>
      </c>
      <c r="B69" s="6" t="str">
        <f>"薛宇扬"</f>
        <v>薛宇扬</v>
      </c>
      <c r="C69" s="6" t="str">
        <f>"男"</f>
        <v>男</v>
      </c>
      <c r="D69" s="6" t="s">
        <v>27</v>
      </c>
      <c r="E69" s="5" t="s">
        <v>23</v>
      </c>
      <c r="F69" s="5"/>
      <c r="H69" s="1"/>
      <c r="I69" s="7"/>
    </row>
    <row r="70" ht="19.95" customHeight="1" spans="1:9">
      <c r="A70" s="5">
        <v>68</v>
      </c>
      <c r="B70" s="6" t="str">
        <f>"黄殊觉"</f>
        <v>黄殊觉</v>
      </c>
      <c r="C70" s="6" t="str">
        <f t="shared" ref="C70:C73" si="18">"女"</f>
        <v>女</v>
      </c>
      <c r="D70" s="6" t="s">
        <v>27</v>
      </c>
      <c r="E70" s="5" t="s">
        <v>72</v>
      </c>
      <c r="F70" s="5"/>
      <c r="H70" s="1"/>
      <c r="I70" s="7"/>
    </row>
    <row r="71" ht="19.95" customHeight="1" spans="1:9">
      <c r="A71" s="5">
        <v>69</v>
      </c>
      <c r="B71" s="6" t="str">
        <f>"王纤纤"</f>
        <v>王纤纤</v>
      </c>
      <c r="C71" s="6" t="str">
        <f t="shared" si="18"/>
        <v>女</v>
      </c>
      <c r="D71" s="6" t="s">
        <v>27</v>
      </c>
      <c r="E71" s="5" t="s">
        <v>73</v>
      </c>
      <c r="F71" s="5"/>
      <c r="H71" s="1"/>
      <c r="I71" s="7"/>
    </row>
    <row r="72" ht="19.95" customHeight="1" spans="1:9">
      <c r="A72" s="5">
        <v>70</v>
      </c>
      <c r="B72" s="6" t="str">
        <f>"符琼喜"</f>
        <v>符琼喜</v>
      </c>
      <c r="C72" s="6" t="str">
        <f t="shared" si="18"/>
        <v>女</v>
      </c>
      <c r="D72" s="6" t="s">
        <v>27</v>
      </c>
      <c r="E72" s="5" t="s">
        <v>74</v>
      </c>
      <c r="F72" s="5"/>
      <c r="H72" s="1"/>
      <c r="I72" s="7"/>
    </row>
    <row r="73" ht="19.95" customHeight="1" spans="1:9">
      <c r="A73" s="5">
        <v>71</v>
      </c>
      <c r="B73" s="6" t="str">
        <f>"陈安娜"</f>
        <v>陈安娜</v>
      </c>
      <c r="C73" s="6" t="str">
        <f t="shared" si="18"/>
        <v>女</v>
      </c>
      <c r="D73" s="6" t="s">
        <v>27</v>
      </c>
      <c r="E73" s="5" t="s">
        <v>75</v>
      </c>
      <c r="F73" s="5"/>
      <c r="H73" s="1"/>
      <c r="I73" s="7"/>
    </row>
    <row r="74" ht="19.95" customHeight="1" spans="1:9">
      <c r="A74" s="5">
        <v>72</v>
      </c>
      <c r="B74" s="6" t="str">
        <f>"詹兴玮"</f>
        <v>詹兴玮</v>
      </c>
      <c r="C74" s="6" t="str">
        <f t="shared" ref="C74:C78" si="19">"男"</f>
        <v>男</v>
      </c>
      <c r="D74" s="6" t="s">
        <v>27</v>
      </c>
      <c r="E74" s="5" t="s">
        <v>76</v>
      </c>
      <c r="F74" s="5"/>
      <c r="H74" s="1"/>
      <c r="I74" s="7"/>
    </row>
    <row r="75" ht="19.95" customHeight="1" spans="1:9">
      <c r="A75" s="5">
        <v>73</v>
      </c>
      <c r="B75" s="6" t="str">
        <f>"龙俏彬"</f>
        <v>龙俏彬</v>
      </c>
      <c r="C75" s="6" t="str">
        <f t="shared" si="19"/>
        <v>男</v>
      </c>
      <c r="D75" s="6" t="s">
        <v>27</v>
      </c>
      <c r="E75" s="5" t="s">
        <v>76</v>
      </c>
      <c r="F75" s="5"/>
      <c r="H75" s="1"/>
      <c r="I75" s="7"/>
    </row>
    <row r="76" ht="19.95" customHeight="1" spans="1:9">
      <c r="A76" s="5">
        <v>74</v>
      </c>
      <c r="B76" s="6" t="str">
        <f>"陈旭茵"</f>
        <v>陈旭茵</v>
      </c>
      <c r="C76" s="6" t="str">
        <f t="shared" ref="C76:C81" si="20">"女"</f>
        <v>女</v>
      </c>
      <c r="D76" s="6" t="s">
        <v>27</v>
      </c>
      <c r="E76" s="5" t="s">
        <v>77</v>
      </c>
      <c r="F76" s="5"/>
      <c r="H76" s="1"/>
      <c r="I76" s="7"/>
    </row>
    <row r="77" ht="19.95" customHeight="1" spans="1:9">
      <c r="A77" s="5">
        <v>75</v>
      </c>
      <c r="B77" s="6" t="str">
        <f>"朱虹"</f>
        <v>朱虹</v>
      </c>
      <c r="C77" s="6" t="str">
        <f t="shared" si="20"/>
        <v>女</v>
      </c>
      <c r="D77" s="6" t="s">
        <v>27</v>
      </c>
      <c r="E77" s="5" t="s">
        <v>78</v>
      </c>
      <c r="F77" s="5"/>
      <c r="H77" s="1"/>
      <c r="I77" s="7"/>
    </row>
    <row r="78" ht="19.95" customHeight="1" spans="1:9">
      <c r="A78" s="5">
        <v>76</v>
      </c>
      <c r="B78" s="6" t="str">
        <f>"胡中瀚"</f>
        <v>胡中瀚</v>
      </c>
      <c r="C78" s="6" t="str">
        <f t="shared" si="19"/>
        <v>男</v>
      </c>
      <c r="D78" s="6" t="s">
        <v>27</v>
      </c>
      <c r="E78" s="5" t="s">
        <v>79</v>
      </c>
      <c r="F78" s="5"/>
      <c r="H78" s="1"/>
      <c r="I78" s="7"/>
    </row>
    <row r="79" ht="19.95" customHeight="1" spans="1:9">
      <c r="A79" s="5">
        <v>77</v>
      </c>
      <c r="B79" s="6" t="str">
        <f>"曾子涵"</f>
        <v>曾子涵</v>
      </c>
      <c r="C79" s="6" t="str">
        <f t="shared" si="20"/>
        <v>女</v>
      </c>
      <c r="D79" s="6" t="s">
        <v>27</v>
      </c>
      <c r="E79" s="5" t="s">
        <v>80</v>
      </c>
      <c r="F79" s="5"/>
      <c r="H79" s="1"/>
      <c r="I79" s="7"/>
    </row>
    <row r="80" ht="19.95" customHeight="1" spans="1:9">
      <c r="A80" s="5">
        <v>78</v>
      </c>
      <c r="B80" s="6" t="str">
        <f>"杜敏"</f>
        <v>杜敏</v>
      </c>
      <c r="C80" s="6" t="str">
        <f t="shared" si="20"/>
        <v>女</v>
      </c>
      <c r="D80" s="6" t="s">
        <v>27</v>
      </c>
      <c r="E80" s="5" t="s">
        <v>81</v>
      </c>
      <c r="F80" s="5"/>
      <c r="H80" s="1"/>
      <c r="I80" s="7"/>
    </row>
    <row r="81" ht="19.95" customHeight="1" spans="1:9">
      <c r="A81" s="5">
        <v>79</v>
      </c>
      <c r="B81" s="6" t="str">
        <f>"李海莹"</f>
        <v>李海莹</v>
      </c>
      <c r="C81" s="6" t="str">
        <f t="shared" si="20"/>
        <v>女</v>
      </c>
      <c r="D81" s="6" t="s">
        <v>27</v>
      </c>
      <c r="E81" s="5" t="s">
        <v>82</v>
      </c>
      <c r="F81" s="5"/>
      <c r="H81" s="1"/>
      <c r="I81" s="7"/>
    </row>
    <row r="82" ht="19.95" customHeight="1" spans="1:9">
      <c r="A82" s="5">
        <v>80</v>
      </c>
      <c r="B82" s="6" t="str">
        <f>"吉建胜"</f>
        <v>吉建胜</v>
      </c>
      <c r="C82" s="6" t="str">
        <f t="shared" ref="C82:C87" si="21">"男"</f>
        <v>男</v>
      </c>
      <c r="D82" s="6" t="s">
        <v>27</v>
      </c>
      <c r="E82" s="5" t="s">
        <v>83</v>
      </c>
      <c r="F82" s="5"/>
      <c r="H82" s="1"/>
      <c r="I82" s="7"/>
    </row>
    <row r="83" ht="19.95" customHeight="1" spans="1:9">
      <c r="A83" s="5">
        <v>81</v>
      </c>
      <c r="B83" s="6" t="str">
        <f>"符吉晨"</f>
        <v>符吉晨</v>
      </c>
      <c r="C83" s="6" t="str">
        <f>"女"</f>
        <v>女</v>
      </c>
      <c r="D83" s="6" t="s">
        <v>27</v>
      </c>
      <c r="E83" s="5" t="s">
        <v>70</v>
      </c>
      <c r="F83" s="5"/>
      <c r="H83" s="1"/>
      <c r="I83" s="7"/>
    </row>
    <row r="84" ht="19.95" customHeight="1" spans="1:9">
      <c r="A84" s="5">
        <v>82</v>
      </c>
      <c r="B84" s="6" t="str">
        <f>"黄东超"</f>
        <v>黄东超</v>
      </c>
      <c r="C84" s="6" t="str">
        <f t="shared" si="21"/>
        <v>男</v>
      </c>
      <c r="D84" s="6" t="s">
        <v>27</v>
      </c>
      <c r="E84" s="5" t="s">
        <v>84</v>
      </c>
      <c r="F84" s="5"/>
      <c r="H84" s="1"/>
      <c r="I84" s="7"/>
    </row>
    <row r="85" ht="19.95" customHeight="1" spans="1:9">
      <c r="A85" s="5">
        <v>83</v>
      </c>
      <c r="B85" s="6" t="str">
        <f>"郭泽明"</f>
        <v>郭泽明</v>
      </c>
      <c r="C85" s="6" t="str">
        <f t="shared" si="21"/>
        <v>男</v>
      </c>
      <c r="D85" s="6" t="s">
        <v>27</v>
      </c>
      <c r="E85" s="5" t="s">
        <v>76</v>
      </c>
      <c r="F85" s="5"/>
      <c r="H85" s="1"/>
      <c r="I85" s="7"/>
    </row>
    <row r="86" ht="19.95" customHeight="1" spans="1:9">
      <c r="A86" s="5">
        <v>84</v>
      </c>
      <c r="B86" s="6" t="str">
        <f>"陈海龙"</f>
        <v>陈海龙</v>
      </c>
      <c r="C86" s="6" t="str">
        <f t="shared" si="21"/>
        <v>男</v>
      </c>
      <c r="D86" s="6" t="s">
        <v>27</v>
      </c>
      <c r="E86" s="5" t="s">
        <v>85</v>
      </c>
      <c r="F86" s="5"/>
      <c r="H86" s="1"/>
      <c r="I86" s="7"/>
    </row>
    <row r="87" ht="19.95" customHeight="1" spans="1:9">
      <c r="A87" s="5">
        <v>85</v>
      </c>
      <c r="B87" s="6" t="str">
        <f>"方壮杰"</f>
        <v>方壮杰</v>
      </c>
      <c r="C87" s="6" t="str">
        <f t="shared" si="21"/>
        <v>男</v>
      </c>
      <c r="D87" s="6" t="s">
        <v>27</v>
      </c>
      <c r="E87" s="5" t="s">
        <v>86</v>
      </c>
      <c r="F87" s="5"/>
      <c r="H87" s="1"/>
      <c r="I87" s="7"/>
    </row>
    <row r="88" ht="19.95" customHeight="1" spans="1:9">
      <c r="A88" s="5">
        <v>86</v>
      </c>
      <c r="B88" s="6" t="str">
        <f>"朱淑丽"</f>
        <v>朱淑丽</v>
      </c>
      <c r="C88" s="6" t="str">
        <f t="shared" ref="C88:C99" si="22">"女"</f>
        <v>女</v>
      </c>
      <c r="D88" s="6" t="s">
        <v>27</v>
      </c>
      <c r="E88" s="5" t="s">
        <v>87</v>
      </c>
      <c r="F88" s="5"/>
      <c r="H88" s="1"/>
      <c r="I88" s="7"/>
    </row>
    <row r="89" ht="19.95" customHeight="1" spans="1:9">
      <c r="A89" s="5">
        <v>87</v>
      </c>
      <c r="B89" s="6" t="str">
        <f>"陈晓玲"</f>
        <v>陈晓玲</v>
      </c>
      <c r="C89" s="6" t="str">
        <f t="shared" si="22"/>
        <v>女</v>
      </c>
      <c r="D89" s="6" t="s">
        <v>27</v>
      </c>
      <c r="E89" s="5" t="s">
        <v>88</v>
      </c>
      <c r="F89" s="5"/>
      <c r="H89" s="1"/>
      <c r="I89" s="7"/>
    </row>
    <row r="90" ht="19.95" customHeight="1" spans="1:9">
      <c r="A90" s="5">
        <v>88</v>
      </c>
      <c r="B90" s="6" t="str">
        <f>"邓小献"</f>
        <v>邓小献</v>
      </c>
      <c r="C90" s="6" t="str">
        <f t="shared" si="22"/>
        <v>女</v>
      </c>
      <c r="D90" s="6" t="s">
        <v>27</v>
      </c>
      <c r="E90" s="5" t="s">
        <v>89</v>
      </c>
      <c r="F90" s="5"/>
      <c r="H90" s="1"/>
      <c r="I90" s="7"/>
    </row>
    <row r="91" ht="19.95" customHeight="1" spans="1:9">
      <c r="A91" s="5">
        <v>89</v>
      </c>
      <c r="B91" s="6" t="str">
        <f>"关晓凤"</f>
        <v>关晓凤</v>
      </c>
      <c r="C91" s="6" t="str">
        <f t="shared" si="22"/>
        <v>女</v>
      </c>
      <c r="D91" s="6" t="s">
        <v>27</v>
      </c>
      <c r="E91" s="5" t="s">
        <v>90</v>
      </c>
      <c r="F91" s="5"/>
      <c r="H91" s="1"/>
      <c r="I91" s="7"/>
    </row>
    <row r="92" ht="19.95" customHeight="1" spans="1:9">
      <c r="A92" s="5">
        <v>90</v>
      </c>
      <c r="B92" s="6" t="str">
        <f>"邹宇"</f>
        <v>邹宇</v>
      </c>
      <c r="C92" s="6" t="str">
        <f t="shared" si="22"/>
        <v>女</v>
      </c>
      <c r="D92" s="6" t="s">
        <v>27</v>
      </c>
      <c r="E92" s="5" t="s">
        <v>91</v>
      </c>
      <c r="F92" s="5"/>
      <c r="H92" s="1"/>
      <c r="I92" s="7"/>
    </row>
    <row r="93" ht="19.95" customHeight="1" spans="1:9">
      <c r="A93" s="5">
        <v>91</v>
      </c>
      <c r="B93" s="6" t="str">
        <f>"黄鱼霜"</f>
        <v>黄鱼霜</v>
      </c>
      <c r="C93" s="6" t="str">
        <f t="shared" si="22"/>
        <v>女</v>
      </c>
      <c r="D93" s="6" t="s">
        <v>27</v>
      </c>
      <c r="E93" s="5" t="s">
        <v>92</v>
      </c>
      <c r="F93" s="5"/>
      <c r="H93" s="1"/>
      <c r="I93" s="7"/>
    </row>
    <row r="94" ht="19.95" customHeight="1" spans="1:9">
      <c r="A94" s="5">
        <v>92</v>
      </c>
      <c r="B94" s="6" t="str">
        <f>"黄梦桃"</f>
        <v>黄梦桃</v>
      </c>
      <c r="C94" s="6" t="str">
        <f t="shared" si="22"/>
        <v>女</v>
      </c>
      <c r="D94" s="6" t="s">
        <v>27</v>
      </c>
      <c r="E94" s="5" t="s">
        <v>93</v>
      </c>
      <c r="F94" s="5"/>
      <c r="H94" s="1"/>
      <c r="I94" s="7"/>
    </row>
    <row r="95" ht="19.95" customHeight="1" spans="1:9">
      <c r="A95" s="5">
        <v>93</v>
      </c>
      <c r="B95" s="6" t="str">
        <f>"李海瑶"</f>
        <v>李海瑶</v>
      </c>
      <c r="C95" s="6" t="str">
        <f t="shared" si="22"/>
        <v>女</v>
      </c>
      <c r="D95" s="6" t="s">
        <v>27</v>
      </c>
      <c r="E95" s="5" t="s">
        <v>56</v>
      </c>
      <c r="F95" s="5"/>
      <c r="H95" s="1"/>
      <c r="I95" s="7"/>
    </row>
    <row r="96" ht="19.95" customHeight="1" spans="1:9">
      <c r="A96" s="5">
        <v>94</v>
      </c>
      <c r="B96" s="6" t="str">
        <f>"黄静"</f>
        <v>黄静</v>
      </c>
      <c r="C96" s="6" t="str">
        <f t="shared" si="22"/>
        <v>女</v>
      </c>
      <c r="D96" s="6" t="s">
        <v>27</v>
      </c>
      <c r="E96" s="5" t="s">
        <v>94</v>
      </c>
      <c r="F96" s="5"/>
      <c r="H96" s="1"/>
      <c r="I96" s="7"/>
    </row>
    <row r="97" ht="19.95" customHeight="1" spans="1:9">
      <c r="A97" s="5">
        <v>95</v>
      </c>
      <c r="B97" s="6" t="str">
        <f>"王可莹"</f>
        <v>王可莹</v>
      </c>
      <c r="C97" s="6" t="str">
        <f t="shared" si="22"/>
        <v>女</v>
      </c>
      <c r="D97" s="6" t="s">
        <v>27</v>
      </c>
      <c r="E97" s="5" t="s">
        <v>95</v>
      </c>
      <c r="F97" s="5"/>
      <c r="H97" s="1"/>
      <c r="I97" s="7"/>
    </row>
    <row r="98" ht="19.95" customHeight="1" spans="1:9">
      <c r="A98" s="5">
        <v>96</v>
      </c>
      <c r="B98" s="6" t="str">
        <f>"黄慧娟"</f>
        <v>黄慧娟</v>
      </c>
      <c r="C98" s="6" t="str">
        <f t="shared" si="22"/>
        <v>女</v>
      </c>
      <c r="D98" s="6" t="s">
        <v>27</v>
      </c>
      <c r="E98" s="5" t="s">
        <v>96</v>
      </c>
      <c r="F98" s="5"/>
      <c r="H98" s="1"/>
      <c r="I98" s="7"/>
    </row>
    <row r="99" ht="19.95" customHeight="1" spans="1:9">
      <c r="A99" s="5">
        <v>97</v>
      </c>
      <c r="B99" s="6" t="str">
        <f>"杨琳"</f>
        <v>杨琳</v>
      </c>
      <c r="C99" s="6" t="str">
        <f t="shared" si="22"/>
        <v>女</v>
      </c>
      <c r="D99" s="6" t="s">
        <v>27</v>
      </c>
      <c r="E99" s="5" t="s">
        <v>97</v>
      </c>
      <c r="F99" s="5"/>
      <c r="H99" s="1"/>
      <c r="I99" s="7"/>
    </row>
    <row r="100" ht="19.95" customHeight="1" spans="1:9">
      <c r="A100" s="5">
        <v>98</v>
      </c>
      <c r="B100" s="6" t="str">
        <f>"陈科"</f>
        <v>陈科</v>
      </c>
      <c r="C100" s="6" t="str">
        <f>"男"</f>
        <v>男</v>
      </c>
      <c r="D100" s="6" t="s">
        <v>27</v>
      </c>
      <c r="E100" s="5" t="s">
        <v>98</v>
      </c>
      <c r="F100" s="5"/>
      <c r="H100" s="1"/>
      <c r="I100" s="7"/>
    </row>
    <row r="101" ht="19.95" customHeight="1" spans="1:9">
      <c r="A101" s="5">
        <v>99</v>
      </c>
      <c r="B101" s="6" t="str">
        <f>"陈巧霞"</f>
        <v>陈巧霞</v>
      </c>
      <c r="C101" s="6" t="str">
        <f t="shared" ref="C101:C106" si="23">"女"</f>
        <v>女</v>
      </c>
      <c r="D101" s="6" t="s">
        <v>27</v>
      </c>
      <c r="E101" s="5" t="s">
        <v>99</v>
      </c>
      <c r="F101" s="5"/>
      <c r="H101" s="1"/>
      <c r="I101" s="7"/>
    </row>
    <row r="102" ht="19.95" customHeight="1" spans="1:9">
      <c r="A102" s="5">
        <v>100</v>
      </c>
      <c r="B102" s="6" t="str">
        <f>"张娟葵"</f>
        <v>张娟葵</v>
      </c>
      <c r="C102" s="6" t="str">
        <f t="shared" si="23"/>
        <v>女</v>
      </c>
      <c r="D102" s="6" t="s">
        <v>27</v>
      </c>
      <c r="E102" s="5" t="s">
        <v>100</v>
      </c>
      <c r="F102" s="5"/>
      <c r="H102" s="1"/>
      <c r="I102" s="7"/>
    </row>
    <row r="103" ht="19.95" customHeight="1" spans="1:9">
      <c r="A103" s="5">
        <v>101</v>
      </c>
      <c r="B103" s="6" t="str">
        <f>"郑旭明"</f>
        <v>郑旭明</v>
      </c>
      <c r="C103" s="6" t="str">
        <f>"男"</f>
        <v>男</v>
      </c>
      <c r="D103" s="6" t="s">
        <v>27</v>
      </c>
      <c r="E103" s="5" t="s">
        <v>101</v>
      </c>
      <c r="F103" s="5"/>
      <c r="H103" s="1"/>
      <c r="I103" s="7"/>
    </row>
    <row r="104" ht="19.95" customHeight="1" spans="1:9">
      <c r="A104" s="5">
        <v>102</v>
      </c>
      <c r="B104" s="6" t="str">
        <f>"董瑶妹"</f>
        <v>董瑶妹</v>
      </c>
      <c r="C104" s="6" t="str">
        <f t="shared" si="23"/>
        <v>女</v>
      </c>
      <c r="D104" s="6" t="s">
        <v>27</v>
      </c>
      <c r="E104" s="5" t="s">
        <v>102</v>
      </c>
      <c r="F104" s="5"/>
      <c r="H104" s="1"/>
      <c r="I104" s="7"/>
    </row>
    <row r="105" ht="19.95" customHeight="1" spans="1:9">
      <c r="A105" s="5">
        <v>103</v>
      </c>
      <c r="B105" s="6" t="str">
        <f>"黄延秋"</f>
        <v>黄延秋</v>
      </c>
      <c r="C105" s="6" t="str">
        <f t="shared" si="23"/>
        <v>女</v>
      </c>
      <c r="D105" s="6" t="s">
        <v>27</v>
      </c>
      <c r="E105" s="5" t="s">
        <v>103</v>
      </c>
      <c r="F105" s="5"/>
      <c r="H105" s="1"/>
      <c r="I105" s="7"/>
    </row>
    <row r="106" ht="19.95" customHeight="1" spans="1:9">
      <c r="A106" s="5">
        <v>104</v>
      </c>
      <c r="B106" s="6" t="str">
        <f>"刘垠"</f>
        <v>刘垠</v>
      </c>
      <c r="C106" s="6" t="str">
        <f t="shared" si="23"/>
        <v>女</v>
      </c>
      <c r="D106" s="6" t="s">
        <v>27</v>
      </c>
      <c r="E106" s="5" t="s">
        <v>104</v>
      </c>
      <c r="F106" s="5"/>
      <c r="H106" s="1"/>
      <c r="I106" s="7"/>
    </row>
    <row r="107" ht="19.95" customHeight="1" spans="1:9">
      <c r="A107" s="5">
        <v>105</v>
      </c>
      <c r="B107" s="6" t="str">
        <f>"黄林杰"</f>
        <v>黄林杰</v>
      </c>
      <c r="C107" s="6" t="str">
        <f>"男"</f>
        <v>男</v>
      </c>
      <c r="D107" s="6" t="s">
        <v>27</v>
      </c>
      <c r="E107" s="5" t="s">
        <v>105</v>
      </c>
      <c r="F107" s="5"/>
      <c r="H107" s="1"/>
      <c r="I107" s="7"/>
    </row>
    <row r="108" ht="19.95" customHeight="1" spans="1:9">
      <c r="A108" s="5">
        <v>106</v>
      </c>
      <c r="B108" s="6" t="str">
        <f>"陈菲菲"</f>
        <v>陈菲菲</v>
      </c>
      <c r="C108" s="6" t="str">
        <f t="shared" ref="C108:C110" si="24">"女"</f>
        <v>女</v>
      </c>
      <c r="D108" s="6" t="s">
        <v>27</v>
      </c>
      <c r="E108" s="5" t="s">
        <v>106</v>
      </c>
      <c r="F108" s="5"/>
      <c r="H108" s="1"/>
      <c r="I108" s="7"/>
    </row>
    <row r="109" ht="19.95" customHeight="1" spans="1:9">
      <c r="A109" s="5">
        <v>107</v>
      </c>
      <c r="B109" s="6" t="str">
        <f>"林丽婷"</f>
        <v>林丽婷</v>
      </c>
      <c r="C109" s="6" t="str">
        <f t="shared" si="24"/>
        <v>女</v>
      </c>
      <c r="D109" s="6" t="s">
        <v>27</v>
      </c>
      <c r="E109" s="5" t="s">
        <v>107</v>
      </c>
      <c r="F109" s="5"/>
      <c r="H109" s="1"/>
      <c r="I109" s="7"/>
    </row>
    <row r="110" ht="19.95" customHeight="1" spans="1:9">
      <c r="A110" s="5">
        <v>108</v>
      </c>
      <c r="B110" s="6" t="str">
        <f>"康文慧"</f>
        <v>康文慧</v>
      </c>
      <c r="C110" s="6" t="str">
        <f t="shared" si="24"/>
        <v>女</v>
      </c>
      <c r="D110" s="6" t="s">
        <v>27</v>
      </c>
      <c r="E110" s="5" t="s">
        <v>108</v>
      </c>
      <c r="F110" s="5"/>
      <c r="H110" s="1"/>
      <c r="I110" s="7"/>
    </row>
    <row r="111" ht="19.95" customHeight="1" spans="1:9">
      <c r="A111" s="5">
        <v>109</v>
      </c>
      <c r="B111" s="6" t="str">
        <f>"周昌圣"</f>
        <v>周昌圣</v>
      </c>
      <c r="C111" s="6" t="str">
        <f>"男"</f>
        <v>男</v>
      </c>
      <c r="D111" s="6" t="s">
        <v>27</v>
      </c>
      <c r="E111" s="5" t="s">
        <v>109</v>
      </c>
      <c r="F111" s="5"/>
      <c r="H111" s="1"/>
      <c r="I111" s="7"/>
    </row>
    <row r="112" ht="19.95" customHeight="1" spans="1:9">
      <c r="A112" s="5">
        <v>110</v>
      </c>
      <c r="B112" s="6" t="str">
        <f>"云海棠"</f>
        <v>云海棠</v>
      </c>
      <c r="C112" s="6" t="str">
        <f t="shared" ref="C112:C117" si="25">"女"</f>
        <v>女</v>
      </c>
      <c r="D112" s="6" t="s">
        <v>27</v>
      </c>
      <c r="E112" s="5" t="s">
        <v>110</v>
      </c>
      <c r="F112" s="5"/>
      <c r="H112" s="1"/>
      <c r="I112" s="7"/>
    </row>
    <row r="113" ht="19.95" customHeight="1" spans="1:9">
      <c r="A113" s="5">
        <v>111</v>
      </c>
      <c r="B113" s="6" t="str">
        <f>"余苑柔"</f>
        <v>余苑柔</v>
      </c>
      <c r="C113" s="6" t="str">
        <f t="shared" si="25"/>
        <v>女</v>
      </c>
      <c r="D113" s="6" t="s">
        <v>27</v>
      </c>
      <c r="E113" s="5" t="s">
        <v>63</v>
      </c>
      <c r="F113" s="5"/>
      <c r="H113" s="1"/>
      <c r="I113" s="7"/>
    </row>
    <row r="114" ht="19.95" customHeight="1" spans="1:9">
      <c r="A114" s="5">
        <v>112</v>
      </c>
      <c r="B114" s="6" t="str">
        <f>"陈丹青"</f>
        <v>陈丹青</v>
      </c>
      <c r="C114" s="6" t="str">
        <f t="shared" si="25"/>
        <v>女</v>
      </c>
      <c r="D114" s="6" t="s">
        <v>27</v>
      </c>
      <c r="E114" s="5" t="s">
        <v>111</v>
      </c>
      <c r="F114" s="5"/>
      <c r="H114" s="1"/>
      <c r="I114" s="7"/>
    </row>
    <row r="115" ht="19.95" customHeight="1" spans="1:9">
      <c r="A115" s="5">
        <v>113</v>
      </c>
      <c r="B115" s="6" t="str">
        <f>"胡小雪"</f>
        <v>胡小雪</v>
      </c>
      <c r="C115" s="6" t="str">
        <f t="shared" si="25"/>
        <v>女</v>
      </c>
      <c r="D115" s="6" t="s">
        <v>27</v>
      </c>
      <c r="E115" s="5" t="s">
        <v>112</v>
      </c>
      <c r="F115" s="5"/>
      <c r="H115" s="1"/>
      <c r="I115" s="7"/>
    </row>
    <row r="116" ht="19.95" customHeight="1" spans="1:9">
      <c r="A116" s="5">
        <v>114</v>
      </c>
      <c r="B116" s="6" t="str">
        <f>"王宏"</f>
        <v>王宏</v>
      </c>
      <c r="C116" s="6" t="str">
        <f t="shared" si="25"/>
        <v>女</v>
      </c>
      <c r="D116" s="6" t="s">
        <v>27</v>
      </c>
      <c r="E116" s="5" t="s">
        <v>22</v>
      </c>
      <c r="F116" s="5"/>
      <c r="H116" s="1"/>
      <c r="I116" s="7"/>
    </row>
    <row r="117" ht="19.95" customHeight="1" spans="1:9">
      <c r="A117" s="5">
        <v>115</v>
      </c>
      <c r="B117" s="6" t="str">
        <f>"梁小羽"</f>
        <v>梁小羽</v>
      </c>
      <c r="C117" s="6" t="str">
        <f t="shared" si="25"/>
        <v>女</v>
      </c>
      <c r="D117" s="6" t="s">
        <v>27</v>
      </c>
      <c r="E117" s="5" t="s">
        <v>113</v>
      </c>
      <c r="F117" s="5"/>
      <c r="H117" s="1"/>
      <c r="I117" s="7"/>
    </row>
    <row r="118" ht="19.95" customHeight="1" spans="1:9">
      <c r="A118" s="5">
        <v>116</v>
      </c>
      <c r="B118" s="6" t="str">
        <f>"冯耀弘"</f>
        <v>冯耀弘</v>
      </c>
      <c r="C118" s="6" t="str">
        <f t="shared" ref="C118:C125" si="26">"男"</f>
        <v>男</v>
      </c>
      <c r="D118" s="6" t="s">
        <v>27</v>
      </c>
      <c r="E118" s="5" t="s">
        <v>28</v>
      </c>
      <c r="F118" s="5"/>
      <c r="H118" s="1"/>
      <c r="I118" s="7"/>
    </row>
    <row r="119" ht="19.95" customHeight="1" spans="1:9">
      <c r="A119" s="5">
        <v>117</v>
      </c>
      <c r="B119" s="6" t="str">
        <f>"范树源"</f>
        <v>范树源</v>
      </c>
      <c r="C119" s="6" t="str">
        <f t="shared" si="26"/>
        <v>男</v>
      </c>
      <c r="D119" s="6" t="s">
        <v>27</v>
      </c>
      <c r="E119" s="5" t="s">
        <v>114</v>
      </c>
      <c r="F119" s="5"/>
      <c r="H119" s="1"/>
      <c r="I119" s="7"/>
    </row>
    <row r="120" ht="19.95" customHeight="1" spans="1:9">
      <c r="A120" s="5">
        <v>118</v>
      </c>
      <c r="B120" s="6" t="str">
        <f>"黄翔微"</f>
        <v>黄翔微</v>
      </c>
      <c r="C120" s="6" t="str">
        <f>"女"</f>
        <v>女</v>
      </c>
      <c r="D120" s="6" t="s">
        <v>27</v>
      </c>
      <c r="E120" s="5" t="s">
        <v>115</v>
      </c>
      <c r="F120" s="5"/>
      <c r="H120" s="1"/>
      <c r="I120" s="7"/>
    </row>
    <row r="121" ht="19.95" customHeight="1" spans="1:9">
      <c r="A121" s="5">
        <v>119</v>
      </c>
      <c r="B121" s="6" t="str">
        <f>"王振发"</f>
        <v>王振发</v>
      </c>
      <c r="C121" s="6" t="str">
        <f t="shared" si="26"/>
        <v>男</v>
      </c>
      <c r="D121" s="6" t="s">
        <v>27</v>
      </c>
      <c r="E121" s="5" t="s">
        <v>116</v>
      </c>
      <c r="F121" s="5"/>
      <c r="H121" s="1"/>
      <c r="I121" s="7"/>
    </row>
    <row r="122" ht="19.95" customHeight="1" spans="1:9">
      <c r="A122" s="5">
        <v>120</v>
      </c>
      <c r="B122" s="6" t="str">
        <f>"庄应坤"</f>
        <v>庄应坤</v>
      </c>
      <c r="C122" s="6" t="str">
        <f t="shared" si="26"/>
        <v>男</v>
      </c>
      <c r="D122" s="6" t="s">
        <v>27</v>
      </c>
      <c r="E122" s="5" t="s">
        <v>117</v>
      </c>
      <c r="F122" s="5"/>
      <c r="H122" s="1"/>
      <c r="I122" s="7"/>
    </row>
    <row r="123" ht="19.95" customHeight="1" spans="1:9">
      <c r="A123" s="5">
        <v>121</v>
      </c>
      <c r="B123" s="6" t="str">
        <f>"陈文彬"</f>
        <v>陈文彬</v>
      </c>
      <c r="C123" s="6" t="str">
        <f t="shared" si="26"/>
        <v>男</v>
      </c>
      <c r="D123" s="6" t="s">
        <v>27</v>
      </c>
      <c r="E123" s="5" t="s">
        <v>34</v>
      </c>
      <c r="F123" s="5"/>
      <c r="H123" s="1"/>
      <c r="I123" s="7"/>
    </row>
    <row r="124" ht="19.95" customHeight="1" spans="1:9">
      <c r="A124" s="5">
        <v>122</v>
      </c>
      <c r="B124" s="6" t="str">
        <f>"张祖德"</f>
        <v>张祖德</v>
      </c>
      <c r="C124" s="6" t="str">
        <f t="shared" si="26"/>
        <v>男</v>
      </c>
      <c r="D124" s="6" t="s">
        <v>27</v>
      </c>
      <c r="E124" s="5" t="s">
        <v>118</v>
      </c>
      <c r="F124" s="5"/>
      <c r="H124" s="1"/>
      <c r="I124" s="7"/>
    </row>
    <row r="125" ht="19.95" customHeight="1" spans="1:9">
      <c r="A125" s="5">
        <v>123</v>
      </c>
      <c r="B125" s="6" t="str">
        <f>"胡丛林"</f>
        <v>胡丛林</v>
      </c>
      <c r="C125" s="6" t="str">
        <f t="shared" si="26"/>
        <v>男</v>
      </c>
      <c r="D125" s="6" t="s">
        <v>27</v>
      </c>
      <c r="E125" s="5" t="s">
        <v>119</v>
      </c>
      <c r="F125" s="5"/>
      <c r="H125" s="1"/>
      <c r="I125" s="7"/>
    </row>
    <row r="126" ht="19.95" customHeight="1" spans="1:9">
      <c r="A126" s="5">
        <v>124</v>
      </c>
      <c r="B126" s="6" t="str">
        <f>"陈梦影"</f>
        <v>陈梦影</v>
      </c>
      <c r="C126" s="6" t="str">
        <f t="shared" ref="C126:C130" si="27">"女"</f>
        <v>女</v>
      </c>
      <c r="D126" s="6" t="s">
        <v>27</v>
      </c>
      <c r="E126" s="5" t="s">
        <v>120</v>
      </c>
      <c r="F126" s="5"/>
      <c r="H126" s="1"/>
      <c r="I126" s="7"/>
    </row>
    <row r="127" ht="19.95" customHeight="1" spans="1:9">
      <c r="A127" s="5">
        <v>125</v>
      </c>
      <c r="B127" s="6" t="str">
        <f>"罗洁语"</f>
        <v>罗洁语</v>
      </c>
      <c r="C127" s="6" t="str">
        <f t="shared" si="27"/>
        <v>女</v>
      </c>
      <c r="D127" s="6" t="s">
        <v>27</v>
      </c>
      <c r="E127" s="5" t="s">
        <v>120</v>
      </c>
      <c r="F127" s="5"/>
      <c r="H127" s="1"/>
      <c r="I127" s="7"/>
    </row>
    <row r="128" ht="19.95" customHeight="1" spans="1:9">
      <c r="A128" s="5">
        <v>126</v>
      </c>
      <c r="B128" s="6" t="str">
        <f>"王洪"</f>
        <v>王洪</v>
      </c>
      <c r="C128" s="6" t="str">
        <f t="shared" ref="C128:C133" si="28">"男"</f>
        <v>男</v>
      </c>
      <c r="D128" s="6" t="s">
        <v>27</v>
      </c>
      <c r="E128" s="5" t="s">
        <v>121</v>
      </c>
      <c r="F128" s="5"/>
      <c r="H128" s="1"/>
      <c r="I128" s="7"/>
    </row>
    <row r="129" ht="19.95" customHeight="1" spans="1:9">
      <c r="A129" s="5">
        <v>127</v>
      </c>
      <c r="B129" s="6" t="str">
        <f>"蔡佳欣"</f>
        <v>蔡佳欣</v>
      </c>
      <c r="C129" s="6" t="str">
        <f t="shared" si="27"/>
        <v>女</v>
      </c>
      <c r="D129" s="6" t="s">
        <v>27</v>
      </c>
      <c r="E129" s="5" t="s">
        <v>122</v>
      </c>
      <c r="F129" s="5"/>
      <c r="H129" s="1"/>
      <c r="I129" s="7"/>
    </row>
    <row r="130" ht="19.95" customHeight="1" spans="1:9">
      <c r="A130" s="5">
        <v>128</v>
      </c>
      <c r="B130" s="6" t="str">
        <f>"王海燕"</f>
        <v>王海燕</v>
      </c>
      <c r="C130" s="6" t="str">
        <f t="shared" si="27"/>
        <v>女</v>
      </c>
      <c r="D130" s="6" t="s">
        <v>27</v>
      </c>
      <c r="E130" s="5" t="s">
        <v>123</v>
      </c>
      <c r="F130" s="5"/>
      <c r="H130" s="1"/>
      <c r="I130" s="7"/>
    </row>
    <row r="131" ht="19.95" customHeight="1" spans="1:9">
      <c r="A131" s="5">
        <v>129</v>
      </c>
      <c r="B131" s="6" t="str">
        <f>"黄胜"</f>
        <v>黄胜</v>
      </c>
      <c r="C131" s="6" t="str">
        <f t="shared" si="28"/>
        <v>男</v>
      </c>
      <c r="D131" s="6" t="s">
        <v>27</v>
      </c>
      <c r="E131" s="5" t="s">
        <v>124</v>
      </c>
      <c r="F131" s="5"/>
      <c r="H131" s="1"/>
      <c r="I131" s="7"/>
    </row>
    <row r="132" ht="19.95" customHeight="1" spans="1:9">
      <c r="A132" s="5">
        <v>130</v>
      </c>
      <c r="B132" s="6" t="str">
        <f>"黄一华"</f>
        <v>黄一华</v>
      </c>
      <c r="C132" s="6" t="str">
        <f t="shared" ref="C132:C142" si="29">"女"</f>
        <v>女</v>
      </c>
      <c r="D132" s="6" t="s">
        <v>27</v>
      </c>
      <c r="E132" s="5" t="s">
        <v>89</v>
      </c>
      <c r="F132" s="5"/>
      <c r="H132" s="1"/>
      <c r="I132" s="7"/>
    </row>
    <row r="133" ht="19.95" customHeight="1" spans="1:9">
      <c r="A133" s="5">
        <v>131</v>
      </c>
      <c r="B133" s="6" t="str">
        <f>"黄明峰"</f>
        <v>黄明峰</v>
      </c>
      <c r="C133" s="6" t="str">
        <f t="shared" si="28"/>
        <v>男</v>
      </c>
      <c r="D133" s="6" t="s">
        <v>27</v>
      </c>
      <c r="E133" s="5" t="s">
        <v>125</v>
      </c>
      <c r="F133" s="5"/>
      <c r="H133" s="1"/>
      <c r="I133" s="7"/>
    </row>
    <row r="134" ht="19.95" customHeight="1" spans="1:9">
      <c r="A134" s="5">
        <v>132</v>
      </c>
      <c r="B134" s="6" t="str">
        <f>"黄晓梅"</f>
        <v>黄晓梅</v>
      </c>
      <c r="C134" s="6" t="str">
        <f t="shared" si="29"/>
        <v>女</v>
      </c>
      <c r="D134" s="6" t="s">
        <v>27</v>
      </c>
      <c r="E134" s="5" t="s">
        <v>95</v>
      </c>
      <c r="F134" s="5"/>
      <c r="H134" s="1"/>
      <c r="I134" s="7"/>
    </row>
    <row r="135" ht="19.95" customHeight="1" spans="1:9">
      <c r="A135" s="5">
        <v>133</v>
      </c>
      <c r="B135" s="6" t="str">
        <f>"谭智云"</f>
        <v>谭智云</v>
      </c>
      <c r="C135" s="6" t="str">
        <f t="shared" si="29"/>
        <v>女</v>
      </c>
      <c r="D135" s="6" t="s">
        <v>126</v>
      </c>
      <c r="E135" s="5" t="s">
        <v>127</v>
      </c>
      <c r="F135" s="5"/>
      <c r="H135" s="1"/>
      <c r="I135" s="7"/>
    </row>
    <row r="136" ht="19.95" customHeight="1" spans="1:9">
      <c r="A136" s="5">
        <v>134</v>
      </c>
      <c r="B136" s="6" t="str">
        <f>"蓝思思"</f>
        <v>蓝思思</v>
      </c>
      <c r="C136" s="6" t="str">
        <f t="shared" si="29"/>
        <v>女</v>
      </c>
      <c r="D136" s="6" t="s">
        <v>126</v>
      </c>
      <c r="E136" s="5" t="s">
        <v>31</v>
      </c>
      <c r="F136" s="5"/>
      <c r="H136" s="1"/>
      <c r="I136" s="7"/>
    </row>
    <row r="137" ht="19.95" customHeight="1" spans="1:9">
      <c r="A137" s="5">
        <v>135</v>
      </c>
      <c r="B137" s="6" t="str">
        <f>"陈姝颖"</f>
        <v>陈姝颖</v>
      </c>
      <c r="C137" s="6" t="str">
        <f t="shared" si="29"/>
        <v>女</v>
      </c>
      <c r="D137" s="6" t="s">
        <v>126</v>
      </c>
      <c r="E137" s="5" t="s">
        <v>128</v>
      </c>
      <c r="F137" s="5"/>
      <c r="H137" s="1"/>
      <c r="I137" s="7"/>
    </row>
    <row r="138" ht="19.95" customHeight="1" spans="1:9">
      <c r="A138" s="5">
        <v>136</v>
      </c>
      <c r="B138" s="6" t="str">
        <f>"林琳"</f>
        <v>林琳</v>
      </c>
      <c r="C138" s="6" t="str">
        <f t="shared" si="29"/>
        <v>女</v>
      </c>
      <c r="D138" s="6" t="s">
        <v>126</v>
      </c>
      <c r="E138" s="5" t="s">
        <v>129</v>
      </c>
      <c r="F138" s="5"/>
      <c r="H138" s="1"/>
      <c r="I138" s="7"/>
    </row>
    <row r="139" ht="19.95" customHeight="1" spans="1:9">
      <c r="A139" s="5">
        <v>137</v>
      </c>
      <c r="B139" s="6" t="str">
        <f>"潘婉莹"</f>
        <v>潘婉莹</v>
      </c>
      <c r="C139" s="6" t="str">
        <f t="shared" si="29"/>
        <v>女</v>
      </c>
      <c r="D139" s="6" t="s">
        <v>126</v>
      </c>
      <c r="E139" s="5" t="s">
        <v>130</v>
      </c>
      <c r="F139" s="5"/>
      <c r="H139" s="1"/>
      <c r="I139" s="7"/>
    </row>
    <row r="140" ht="19.95" customHeight="1" spans="1:9">
      <c r="A140" s="5">
        <v>138</v>
      </c>
      <c r="B140" s="6" t="str">
        <f>"林清容"</f>
        <v>林清容</v>
      </c>
      <c r="C140" s="6" t="str">
        <f t="shared" si="29"/>
        <v>女</v>
      </c>
      <c r="D140" s="6" t="s">
        <v>126</v>
      </c>
      <c r="E140" s="5" t="s">
        <v>131</v>
      </c>
      <c r="F140" s="5"/>
      <c r="H140" s="1"/>
      <c r="I140" s="7"/>
    </row>
    <row r="141" ht="19.95" customHeight="1" spans="1:9">
      <c r="A141" s="5">
        <v>139</v>
      </c>
      <c r="B141" s="6" t="str">
        <f>"黄碧霞"</f>
        <v>黄碧霞</v>
      </c>
      <c r="C141" s="6" t="str">
        <f t="shared" si="29"/>
        <v>女</v>
      </c>
      <c r="D141" s="6" t="s">
        <v>126</v>
      </c>
      <c r="E141" s="5" t="s">
        <v>132</v>
      </c>
      <c r="F141" s="5"/>
      <c r="H141" s="1"/>
      <c r="I141" s="7"/>
    </row>
    <row r="142" ht="19.95" customHeight="1" spans="1:9">
      <c r="A142" s="5">
        <v>140</v>
      </c>
      <c r="B142" s="6" t="str">
        <f>"卓谊"</f>
        <v>卓谊</v>
      </c>
      <c r="C142" s="6" t="str">
        <f t="shared" si="29"/>
        <v>女</v>
      </c>
      <c r="D142" s="6" t="s">
        <v>126</v>
      </c>
      <c r="E142" s="5" t="s">
        <v>133</v>
      </c>
      <c r="F142" s="5"/>
      <c r="H142" s="1"/>
      <c r="I142" s="7"/>
    </row>
    <row r="143" ht="19.95" customHeight="1" spans="1:9">
      <c r="A143" s="5">
        <v>141</v>
      </c>
      <c r="B143" s="6" t="str">
        <f>"林日康"</f>
        <v>林日康</v>
      </c>
      <c r="C143" s="6" t="str">
        <f t="shared" ref="C143:C147" si="30">"男"</f>
        <v>男</v>
      </c>
      <c r="D143" s="6" t="s">
        <v>126</v>
      </c>
      <c r="E143" s="5" t="s">
        <v>134</v>
      </c>
      <c r="F143" s="5"/>
      <c r="H143" s="1"/>
      <c r="I143" s="7"/>
    </row>
    <row r="144" ht="19.95" customHeight="1" spans="1:9">
      <c r="A144" s="5">
        <v>142</v>
      </c>
      <c r="B144" s="6" t="str">
        <f>"王锡圣"</f>
        <v>王锡圣</v>
      </c>
      <c r="C144" s="6" t="str">
        <f t="shared" si="30"/>
        <v>男</v>
      </c>
      <c r="D144" s="6" t="s">
        <v>126</v>
      </c>
      <c r="E144" s="5" t="s">
        <v>135</v>
      </c>
      <c r="F144" s="5"/>
      <c r="H144" s="1"/>
      <c r="I144" s="7"/>
    </row>
    <row r="145" ht="19.95" customHeight="1" spans="1:9">
      <c r="A145" s="5">
        <v>143</v>
      </c>
      <c r="B145" s="6" t="str">
        <f>"朱文达"</f>
        <v>朱文达</v>
      </c>
      <c r="C145" s="6" t="str">
        <f t="shared" si="30"/>
        <v>男</v>
      </c>
      <c r="D145" s="6" t="s">
        <v>126</v>
      </c>
      <c r="E145" s="5" t="s">
        <v>136</v>
      </c>
      <c r="F145" s="5"/>
      <c r="H145" s="1"/>
      <c r="I145" s="7"/>
    </row>
    <row r="146" ht="19.95" customHeight="1" spans="1:9">
      <c r="A146" s="5">
        <v>144</v>
      </c>
      <c r="B146" s="6" t="str">
        <f>"韩国定"</f>
        <v>韩国定</v>
      </c>
      <c r="C146" s="6" t="str">
        <f t="shared" si="30"/>
        <v>男</v>
      </c>
      <c r="D146" s="6" t="s">
        <v>126</v>
      </c>
      <c r="E146" s="5" t="s">
        <v>137</v>
      </c>
      <c r="F146" s="5"/>
      <c r="H146" s="1"/>
      <c r="I146" s="7"/>
    </row>
    <row r="147" ht="19.95" customHeight="1" spans="1:9">
      <c r="A147" s="5">
        <v>145</v>
      </c>
      <c r="B147" s="6" t="str">
        <f>"王启泽"</f>
        <v>王启泽</v>
      </c>
      <c r="C147" s="6" t="str">
        <f t="shared" si="30"/>
        <v>男</v>
      </c>
      <c r="D147" s="6" t="s">
        <v>126</v>
      </c>
      <c r="E147" s="5" t="s">
        <v>138</v>
      </c>
      <c r="F147" s="5"/>
      <c r="H147" s="1"/>
      <c r="I147" s="7"/>
    </row>
    <row r="148" ht="19.95" customHeight="1" spans="1:9">
      <c r="A148" s="5">
        <v>146</v>
      </c>
      <c r="B148" s="6" t="str">
        <f>"黄超超"</f>
        <v>黄超超</v>
      </c>
      <c r="C148" s="6" t="str">
        <f t="shared" ref="C148:C152" si="31">"女"</f>
        <v>女</v>
      </c>
      <c r="D148" s="6" t="s">
        <v>126</v>
      </c>
      <c r="E148" s="5" t="s">
        <v>97</v>
      </c>
      <c r="F148" s="5"/>
      <c r="H148" s="1"/>
      <c r="I148" s="7"/>
    </row>
    <row r="149" ht="19.95" customHeight="1" spans="1:9">
      <c r="A149" s="5">
        <v>147</v>
      </c>
      <c r="B149" s="6" t="str">
        <f>"杨苏颖"</f>
        <v>杨苏颖</v>
      </c>
      <c r="C149" s="6" t="str">
        <f t="shared" si="31"/>
        <v>女</v>
      </c>
      <c r="D149" s="6" t="s">
        <v>126</v>
      </c>
      <c r="E149" s="5" t="s">
        <v>139</v>
      </c>
      <c r="F149" s="5"/>
      <c r="H149" s="1"/>
      <c r="I149" s="7"/>
    </row>
    <row r="150" ht="19.95" customHeight="1" spans="1:9">
      <c r="A150" s="5">
        <v>148</v>
      </c>
      <c r="B150" s="6" t="str">
        <f>"王定发"</f>
        <v>王定发</v>
      </c>
      <c r="C150" s="6" t="str">
        <f t="shared" ref="C150:C154" si="32">"男"</f>
        <v>男</v>
      </c>
      <c r="D150" s="6" t="s">
        <v>126</v>
      </c>
      <c r="E150" s="5" t="s">
        <v>140</v>
      </c>
      <c r="F150" s="5"/>
      <c r="H150" s="1"/>
      <c r="I150" s="7"/>
    </row>
    <row r="151" ht="19.95" customHeight="1" spans="1:9">
      <c r="A151" s="5">
        <v>149</v>
      </c>
      <c r="B151" s="6" t="str">
        <f>"董幸幸"</f>
        <v>董幸幸</v>
      </c>
      <c r="C151" s="6" t="str">
        <f t="shared" si="31"/>
        <v>女</v>
      </c>
      <c r="D151" s="6" t="s">
        <v>126</v>
      </c>
      <c r="E151" s="5" t="s">
        <v>141</v>
      </c>
      <c r="F151" s="5"/>
      <c r="H151" s="1"/>
      <c r="I151" s="7"/>
    </row>
    <row r="152" ht="19.95" customHeight="1" spans="1:9">
      <c r="A152" s="5">
        <v>150</v>
      </c>
      <c r="B152" s="6" t="str">
        <f>"余琳鲜"</f>
        <v>余琳鲜</v>
      </c>
      <c r="C152" s="6" t="str">
        <f t="shared" si="31"/>
        <v>女</v>
      </c>
      <c r="D152" s="6" t="s">
        <v>126</v>
      </c>
      <c r="E152" s="5" t="s">
        <v>142</v>
      </c>
      <c r="F152" s="5"/>
      <c r="H152" s="1"/>
      <c r="I152" s="7"/>
    </row>
    <row r="153" ht="19.95" customHeight="1" spans="1:9">
      <c r="A153" s="5">
        <v>151</v>
      </c>
      <c r="B153" s="6" t="str">
        <f>"邱宝庆"</f>
        <v>邱宝庆</v>
      </c>
      <c r="C153" s="6" t="str">
        <f t="shared" si="32"/>
        <v>男</v>
      </c>
      <c r="D153" s="6" t="s">
        <v>126</v>
      </c>
      <c r="E153" s="5" t="s">
        <v>143</v>
      </c>
      <c r="F153" s="5"/>
      <c r="H153" s="1"/>
      <c r="I153" s="7"/>
    </row>
    <row r="154" ht="19.95" customHeight="1" spans="1:9">
      <c r="A154" s="5">
        <v>152</v>
      </c>
      <c r="B154" s="6" t="str">
        <f>"黄锦华"</f>
        <v>黄锦华</v>
      </c>
      <c r="C154" s="6" t="str">
        <f t="shared" si="32"/>
        <v>男</v>
      </c>
      <c r="D154" s="6" t="s">
        <v>126</v>
      </c>
      <c r="E154" s="5" t="s">
        <v>17</v>
      </c>
      <c r="F154" s="5"/>
      <c r="H154" s="1"/>
      <c r="I154" s="7"/>
    </row>
    <row r="155" ht="19.95" customHeight="1" spans="1:9">
      <c r="A155" s="5">
        <v>153</v>
      </c>
      <c r="B155" s="6" t="str">
        <f>"杨微"</f>
        <v>杨微</v>
      </c>
      <c r="C155" s="6" t="str">
        <f t="shared" ref="C155:C158" si="33">"女"</f>
        <v>女</v>
      </c>
      <c r="D155" s="6" t="s">
        <v>126</v>
      </c>
      <c r="E155" s="5" t="s">
        <v>144</v>
      </c>
      <c r="F155" s="5"/>
      <c r="H155" s="1"/>
      <c r="I155" s="7"/>
    </row>
    <row r="156" ht="19.95" customHeight="1" spans="1:9">
      <c r="A156" s="5">
        <v>154</v>
      </c>
      <c r="B156" s="6" t="str">
        <f>"欧怡兰"</f>
        <v>欧怡兰</v>
      </c>
      <c r="C156" s="6" t="str">
        <f t="shared" si="33"/>
        <v>女</v>
      </c>
      <c r="D156" s="6" t="s">
        <v>126</v>
      </c>
      <c r="E156" s="5" t="s">
        <v>145</v>
      </c>
      <c r="F156" s="5"/>
      <c r="H156" s="1"/>
      <c r="I156" s="7"/>
    </row>
    <row r="157" ht="19.95" customHeight="1" spans="1:9">
      <c r="A157" s="5">
        <v>155</v>
      </c>
      <c r="B157" s="6" t="str">
        <f>"盘幸常"</f>
        <v>盘幸常</v>
      </c>
      <c r="C157" s="6" t="str">
        <f t="shared" ref="C157:C163" si="34">"男"</f>
        <v>男</v>
      </c>
      <c r="D157" s="6" t="s">
        <v>126</v>
      </c>
      <c r="E157" s="5" t="s">
        <v>146</v>
      </c>
      <c r="F157" s="5"/>
      <c r="H157" s="1"/>
      <c r="I157" s="7"/>
    </row>
    <row r="158" ht="19.95" customHeight="1" spans="1:9">
      <c r="A158" s="5">
        <v>156</v>
      </c>
      <c r="B158" s="6" t="str">
        <f>"黄雨珊"</f>
        <v>黄雨珊</v>
      </c>
      <c r="C158" s="6" t="str">
        <f t="shared" si="33"/>
        <v>女</v>
      </c>
      <c r="D158" s="6" t="s">
        <v>126</v>
      </c>
      <c r="E158" s="5" t="s">
        <v>147</v>
      </c>
      <c r="F158" s="5"/>
      <c r="H158" s="1"/>
      <c r="I158" s="7"/>
    </row>
    <row r="159" ht="19.95" customHeight="1" spans="1:9">
      <c r="A159" s="5">
        <v>157</v>
      </c>
      <c r="B159" s="6" t="str">
        <f>"洪望顺"</f>
        <v>洪望顺</v>
      </c>
      <c r="C159" s="6" t="str">
        <f t="shared" si="34"/>
        <v>男</v>
      </c>
      <c r="D159" s="6" t="s">
        <v>126</v>
      </c>
      <c r="E159" s="5" t="s">
        <v>148</v>
      </c>
      <c r="F159" s="5"/>
      <c r="H159" s="1"/>
      <c r="I159" s="7"/>
    </row>
    <row r="160" ht="19.95" customHeight="1" spans="1:9">
      <c r="A160" s="5">
        <v>158</v>
      </c>
      <c r="B160" s="6" t="str">
        <f>"郭冰洁"</f>
        <v>郭冰洁</v>
      </c>
      <c r="C160" s="6" t="str">
        <f>"女"</f>
        <v>女</v>
      </c>
      <c r="D160" s="6" t="s">
        <v>126</v>
      </c>
      <c r="E160" s="5" t="s">
        <v>149</v>
      </c>
      <c r="F160" s="5"/>
      <c r="H160" s="1"/>
      <c r="I160" s="7"/>
    </row>
    <row r="161" ht="19.95" customHeight="1" spans="1:9">
      <c r="A161" s="5">
        <v>159</v>
      </c>
      <c r="B161" s="6" t="str">
        <f>"王世友"</f>
        <v>王世友</v>
      </c>
      <c r="C161" s="6" t="str">
        <f t="shared" si="34"/>
        <v>男</v>
      </c>
      <c r="D161" s="6" t="s">
        <v>126</v>
      </c>
      <c r="E161" s="5" t="s">
        <v>17</v>
      </c>
      <c r="F161" s="5"/>
      <c r="H161" s="1"/>
      <c r="I161" s="7"/>
    </row>
    <row r="162" ht="19.95" customHeight="1" spans="1:9">
      <c r="A162" s="5">
        <v>160</v>
      </c>
      <c r="B162" s="6" t="str">
        <f>"黄丕芸"</f>
        <v>黄丕芸</v>
      </c>
      <c r="C162" s="6" t="str">
        <f t="shared" si="34"/>
        <v>男</v>
      </c>
      <c r="D162" s="6" t="s">
        <v>126</v>
      </c>
      <c r="E162" s="5" t="s">
        <v>150</v>
      </c>
      <c r="F162" s="5"/>
      <c r="H162" s="1"/>
      <c r="I162" s="7"/>
    </row>
    <row r="163" ht="19.95" customHeight="1" spans="1:9">
      <c r="A163" s="5">
        <v>161</v>
      </c>
      <c r="B163" s="6" t="str">
        <f>"唐文昊"</f>
        <v>唐文昊</v>
      </c>
      <c r="C163" s="6" t="str">
        <f t="shared" si="34"/>
        <v>男</v>
      </c>
      <c r="D163" s="6" t="s">
        <v>126</v>
      </c>
      <c r="E163" s="5" t="s">
        <v>151</v>
      </c>
      <c r="F163" s="5"/>
      <c r="H163" s="1"/>
      <c r="I163" s="7"/>
    </row>
    <row r="164" ht="19.95" customHeight="1" spans="1:9">
      <c r="A164" s="5">
        <v>162</v>
      </c>
      <c r="B164" s="6" t="str">
        <f>"符雅诗"</f>
        <v>符雅诗</v>
      </c>
      <c r="C164" s="6" t="str">
        <f t="shared" ref="C164:C171" si="35">"女"</f>
        <v>女</v>
      </c>
      <c r="D164" s="6" t="s">
        <v>126</v>
      </c>
      <c r="E164" s="5" t="s">
        <v>152</v>
      </c>
      <c r="F164" s="5"/>
      <c r="H164" s="1"/>
      <c r="I164" s="7"/>
    </row>
    <row r="165" ht="19.95" customHeight="1" spans="1:9">
      <c r="A165" s="5">
        <v>163</v>
      </c>
      <c r="B165" s="6" t="str">
        <f>"朱珏再"</f>
        <v>朱珏再</v>
      </c>
      <c r="C165" s="6" t="str">
        <f t="shared" ref="C165:C168" si="36">"男"</f>
        <v>男</v>
      </c>
      <c r="D165" s="6" t="s">
        <v>126</v>
      </c>
      <c r="E165" s="5" t="s">
        <v>28</v>
      </c>
      <c r="F165" s="5"/>
      <c r="H165" s="1"/>
      <c r="I165" s="7"/>
    </row>
    <row r="166" ht="19.95" customHeight="1" spans="1:9">
      <c r="A166" s="5">
        <v>164</v>
      </c>
      <c r="B166" s="6" t="str">
        <f>"黄天资"</f>
        <v>黄天资</v>
      </c>
      <c r="C166" s="6" t="str">
        <f t="shared" si="35"/>
        <v>女</v>
      </c>
      <c r="D166" s="6" t="s">
        <v>126</v>
      </c>
      <c r="E166" s="5" t="s">
        <v>110</v>
      </c>
      <c r="F166" s="5"/>
      <c r="H166" s="1"/>
      <c r="I166" s="7"/>
    </row>
    <row r="167" ht="19.95" customHeight="1" spans="1:9">
      <c r="A167" s="5">
        <v>165</v>
      </c>
      <c r="B167" s="6" t="str">
        <f>"黄韩泽"</f>
        <v>黄韩泽</v>
      </c>
      <c r="C167" s="6" t="str">
        <f t="shared" si="36"/>
        <v>男</v>
      </c>
      <c r="D167" s="6" t="s">
        <v>126</v>
      </c>
      <c r="E167" s="5" t="s">
        <v>79</v>
      </c>
      <c r="F167" s="5"/>
      <c r="H167" s="1"/>
      <c r="I167" s="7"/>
    </row>
    <row r="168" ht="19.95" customHeight="1" spans="1:9">
      <c r="A168" s="5">
        <v>166</v>
      </c>
      <c r="B168" s="6" t="str">
        <f>"方凯宇"</f>
        <v>方凯宇</v>
      </c>
      <c r="C168" s="6" t="str">
        <f t="shared" si="36"/>
        <v>男</v>
      </c>
      <c r="D168" s="6" t="s">
        <v>126</v>
      </c>
      <c r="E168" s="5" t="s">
        <v>153</v>
      </c>
      <c r="F168" s="5"/>
      <c r="H168" s="1"/>
      <c r="I168" s="7"/>
    </row>
    <row r="169" ht="19.95" customHeight="1" spans="1:9">
      <c r="A169" s="5">
        <v>167</v>
      </c>
      <c r="B169" s="6" t="str">
        <f>"王泉佳"</f>
        <v>王泉佳</v>
      </c>
      <c r="C169" s="6" t="str">
        <f t="shared" si="35"/>
        <v>女</v>
      </c>
      <c r="D169" s="6" t="s">
        <v>126</v>
      </c>
      <c r="E169" s="5" t="s">
        <v>154</v>
      </c>
      <c r="F169" s="5"/>
      <c r="H169" s="1"/>
      <c r="I169" s="7"/>
    </row>
    <row r="170" ht="19.95" customHeight="1" spans="1:9">
      <c r="A170" s="5">
        <v>168</v>
      </c>
      <c r="B170" s="6" t="str">
        <f>"彭心秋"</f>
        <v>彭心秋</v>
      </c>
      <c r="C170" s="6" t="str">
        <f t="shared" si="35"/>
        <v>女</v>
      </c>
      <c r="D170" s="6" t="s">
        <v>126</v>
      </c>
      <c r="E170" s="5" t="s">
        <v>155</v>
      </c>
      <c r="F170" s="5"/>
      <c r="H170" s="1"/>
      <c r="I170" s="7"/>
    </row>
    <row r="171" ht="19.95" customHeight="1" spans="1:9">
      <c r="A171" s="5">
        <v>169</v>
      </c>
      <c r="B171" s="6" t="str">
        <f>"吴丁捷"</f>
        <v>吴丁捷</v>
      </c>
      <c r="C171" s="6" t="str">
        <f t="shared" si="35"/>
        <v>女</v>
      </c>
      <c r="D171" s="6" t="s">
        <v>126</v>
      </c>
      <c r="E171" s="5" t="s">
        <v>156</v>
      </c>
      <c r="F171" s="5"/>
      <c r="H171" s="1"/>
      <c r="I171" s="7"/>
    </row>
    <row r="172" ht="19.95" customHeight="1" spans="1:9">
      <c r="A172" s="5">
        <v>170</v>
      </c>
      <c r="B172" s="6" t="str">
        <f>"赵翔"</f>
        <v>赵翔</v>
      </c>
      <c r="C172" s="6" t="str">
        <f t="shared" ref="C172:C175" si="37">"男"</f>
        <v>男</v>
      </c>
      <c r="D172" s="6" t="s">
        <v>126</v>
      </c>
      <c r="E172" s="5" t="s">
        <v>146</v>
      </c>
      <c r="F172" s="5"/>
      <c r="H172" s="1"/>
      <c r="I172" s="7"/>
    </row>
    <row r="173" ht="19.95" customHeight="1" spans="1:9">
      <c r="A173" s="5">
        <v>171</v>
      </c>
      <c r="B173" s="6" t="str">
        <f>"罗文林"</f>
        <v>罗文林</v>
      </c>
      <c r="C173" s="6" t="str">
        <f t="shared" ref="C173:C177" si="38">"女"</f>
        <v>女</v>
      </c>
      <c r="D173" s="6" t="s">
        <v>126</v>
      </c>
      <c r="E173" s="5" t="s">
        <v>157</v>
      </c>
      <c r="F173" s="5"/>
      <c r="H173" s="1"/>
      <c r="I173" s="7"/>
    </row>
    <row r="174" ht="19.95" customHeight="1" spans="1:9">
      <c r="A174" s="5">
        <v>172</v>
      </c>
      <c r="B174" s="6" t="str">
        <f>"许庆松"</f>
        <v>许庆松</v>
      </c>
      <c r="C174" s="6" t="str">
        <f t="shared" si="37"/>
        <v>男</v>
      </c>
      <c r="D174" s="6" t="s">
        <v>126</v>
      </c>
      <c r="E174" s="5" t="s">
        <v>17</v>
      </c>
      <c r="F174" s="5"/>
      <c r="H174" s="1"/>
      <c r="I174" s="7"/>
    </row>
    <row r="175" ht="19.95" customHeight="1" spans="1:9">
      <c r="A175" s="5">
        <v>173</v>
      </c>
      <c r="B175" s="6" t="str">
        <f>"刘天浩"</f>
        <v>刘天浩</v>
      </c>
      <c r="C175" s="6" t="str">
        <f t="shared" si="37"/>
        <v>男</v>
      </c>
      <c r="D175" s="6" t="s">
        <v>126</v>
      </c>
      <c r="E175" s="5" t="s">
        <v>158</v>
      </c>
      <c r="F175" s="5"/>
      <c r="H175" s="1"/>
      <c r="I175" s="7"/>
    </row>
    <row r="176" ht="19.95" customHeight="1" spans="1:9">
      <c r="A176" s="5">
        <v>174</v>
      </c>
      <c r="B176" s="6" t="str">
        <f>"李幸"</f>
        <v>李幸</v>
      </c>
      <c r="C176" s="6" t="str">
        <f t="shared" si="38"/>
        <v>女</v>
      </c>
      <c r="D176" s="6" t="s">
        <v>126</v>
      </c>
      <c r="E176" s="5" t="s">
        <v>30</v>
      </c>
      <c r="F176" s="5"/>
      <c r="H176" s="1"/>
      <c r="I176" s="7"/>
    </row>
    <row r="177" ht="19.95" customHeight="1" spans="1:9">
      <c r="A177" s="5">
        <v>175</v>
      </c>
      <c r="B177" s="6" t="str">
        <f>"黄晶晶"</f>
        <v>黄晶晶</v>
      </c>
      <c r="C177" s="6" t="str">
        <f t="shared" si="38"/>
        <v>女</v>
      </c>
      <c r="D177" s="6" t="s">
        <v>126</v>
      </c>
      <c r="E177" s="5" t="s">
        <v>159</v>
      </c>
      <c r="F177" s="5"/>
      <c r="H177" s="1"/>
      <c r="I177" s="7"/>
    </row>
    <row r="178" ht="19.95" customHeight="1" spans="1:9">
      <c r="A178" s="5">
        <v>176</v>
      </c>
      <c r="B178" s="6" t="str">
        <f>"符晏铭"</f>
        <v>符晏铭</v>
      </c>
      <c r="C178" s="6" t="str">
        <f t="shared" ref="C178:C181" si="39">"男"</f>
        <v>男</v>
      </c>
      <c r="D178" s="6" t="s">
        <v>126</v>
      </c>
      <c r="E178" s="5" t="s">
        <v>160</v>
      </c>
      <c r="F178" s="5"/>
      <c r="H178" s="1"/>
      <c r="I178" s="7"/>
    </row>
    <row r="179" ht="19.95" customHeight="1" spans="1:9">
      <c r="A179" s="5">
        <v>177</v>
      </c>
      <c r="B179" s="6" t="str">
        <f>"赵永超"</f>
        <v>赵永超</v>
      </c>
      <c r="C179" s="6" t="str">
        <f t="shared" si="39"/>
        <v>男</v>
      </c>
      <c r="D179" s="6" t="s">
        <v>126</v>
      </c>
      <c r="E179" s="5" t="s">
        <v>161</v>
      </c>
      <c r="F179" s="5"/>
      <c r="H179" s="1"/>
      <c r="I179" s="7"/>
    </row>
    <row r="180" ht="19.95" customHeight="1" spans="1:9">
      <c r="A180" s="5">
        <v>178</v>
      </c>
      <c r="B180" s="6" t="str">
        <f>"施萍"</f>
        <v>施萍</v>
      </c>
      <c r="C180" s="6" t="str">
        <f t="shared" ref="C180:C184" si="40">"女"</f>
        <v>女</v>
      </c>
      <c r="D180" s="6" t="s">
        <v>126</v>
      </c>
      <c r="E180" s="5" t="s">
        <v>162</v>
      </c>
      <c r="F180" s="5"/>
      <c r="H180" s="1"/>
      <c r="I180" s="7"/>
    </row>
    <row r="181" ht="19.95" customHeight="1" spans="1:9">
      <c r="A181" s="5">
        <v>179</v>
      </c>
      <c r="B181" s="6" t="str">
        <f>"李彰宁"</f>
        <v>李彰宁</v>
      </c>
      <c r="C181" s="6" t="str">
        <f t="shared" si="39"/>
        <v>男</v>
      </c>
      <c r="D181" s="6" t="s">
        <v>126</v>
      </c>
      <c r="E181" s="5" t="s">
        <v>163</v>
      </c>
      <c r="F181" s="5"/>
      <c r="H181" s="1"/>
      <c r="I181" s="7"/>
    </row>
    <row r="182" ht="19.95" customHeight="1" spans="1:9">
      <c r="A182" s="5">
        <v>180</v>
      </c>
      <c r="B182" s="6" t="str">
        <f>"陈兰欣"</f>
        <v>陈兰欣</v>
      </c>
      <c r="C182" s="6" t="str">
        <f t="shared" si="40"/>
        <v>女</v>
      </c>
      <c r="D182" s="6" t="s">
        <v>126</v>
      </c>
      <c r="E182" s="5" t="s">
        <v>164</v>
      </c>
      <c r="F182" s="5"/>
      <c r="H182" s="1"/>
      <c r="I182" s="7"/>
    </row>
    <row r="183" ht="19.95" customHeight="1" spans="1:9">
      <c r="A183" s="5">
        <v>181</v>
      </c>
      <c r="B183" s="6" t="str">
        <f>"黄倩"</f>
        <v>黄倩</v>
      </c>
      <c r="C183" s="6" t="str">
        <f t="shared" si="40"/>
        <v>女</v>
      </c>
      <c r="D183" s="6" t="s">
        <v>126</v>
      </c>
      <c r="E183" s="5" t="s">
        <v>165</v>
      </c>
      <c r="F183" s="5"/>
      <c r="H183" s="1"/>
      <c r="I183" s="7"/>
    </row>
    <row r="184" ht="19.95" customHeight="1" spans="1:9">
      <c r="A184" s="5">
        <v>182</v>
      </c>
      <c r="B184" s="6" t="str">
        <f>"林晓顺"</f>
        <v>林晓顺</v>
      </c>
      <c r="C184" s="6" t="str">
        <f t="shared" si="40"/>
        <v>女</v>
      </c>
      <c r="D184" s="6" t="s">
        <v>126</v>
      </c>
      <c r="E184" s="5" t="s">
        <v>166</v>
      </c>
      <c r="F184" s="5"/>
      <c r="H184" s="1"/>
      <c r="I184" s="7"/>
    </row>
    <row r="185" ht="19.95" customHeight="1" spans="1:9">
      <c r="A185" s="5">
        <v>183</v>
      </c>
      <c r="B185" s="6" t="str">
        <f>"陈才金"</f>
        <v>陈才金</v>
      </c>
      <c r="C185" s="6" t="str">
        <f>"男"</f>
        <v>男</v>
      </c>
      <c r="D185" s="6" t="s">
        <v>126</v>
      </c>
      <c r="E185" s="5" t="s">
        <v>167</v>
      </c>
      <c r="F185" s="5"/>
      <c r="H185" s="1"/>
      <c r="I185" s="7"/>
    </row>
    <row r="186" ht="19.95" customHeight="1" spans="1:9">
      <c r="A186" s="5">
        <v>184</v>
      </c>
      <c r="B186" s="6" t="str">
        <f>"梁舒妤"</f>
        <v>梁舒妤</v>
      </c>
      <c r="C186" s="6" t="str">
        <f t="shared" ref="C186:C189" si="41">"女"</f>
        <v>女</v>
      </c>
      <c r="D186" s="6" t="s">
        <v>126</v>
      </c>
      <c r="E186" s="5" t="s">
        <v>168</v>
      </c>
      <c r="F186" s="5"/>
      <c r="H186" s="1"/>
      <c r="I186" s="7"/>
    </row>
    <row r="187" ht="19.95" customHeight="1" spans="1:9">
      <c r="A187" s="5">
        <v>185</v>
      </c>
      <c r="B187" s="6" t="str">
        <f>"高芳婧"</f>
        <v>高芳婧</v>
      </c>
      <c r="C187" s="6" t="str">
        <f t="shared" si="41"/>
        <v>女</v>
      </c>
      <c r="D187" s="6" t="s">
        <v>126</v>
      </c>
      <c r="E187" s="5" t="s">
        <v>169</v>
      </c>
      <c r="F187" s="5"/>
      <c r="H187" s="1"/>
      <c r="I187" s="7"/>
    </row>
    <row r="188" ht="19.95" customHeight="1" spans="1:9">
      <c r="A188" s="5">
        <v>186</v>
      </c>
      <c r="B188" s="6" t="str">
        <f>"徐嘉欣"</f>
        <v>徐嘉欣</v>
      </c>
      <c r="C188" s="6" t="str">
        <f t="shared" si="41"/>
        <v>女</v>
      </c>
      <c r="D188" s="6" t="s">
        <v>126</v>
      </c>
      <c r="E188" s="5" t="s">
        <v>170</v>
      </c>
      <c r="F188" s="5"/>
      <c r="H188" s="1"/>
      <c r="I188" s="7"/>
    </row>
    <row r="189" ht="19.95" customHeight="1" spans="1:9">
      <c r="A189" s="5">
        <v>187</v>
      </c>
      <c r="B189" s="6" t="str">
        <f>"李雅琪"</f>
        <v>李雅琪</v>
      </c>
      <c r="C189" s="6" t="str">
        <f t="shared" si="41"/>
        <v>女</v>
      </c>
      <c r="D189" s="6" t="s">
        <v>126</v>
      </c>
      <c r="E189" s="5" t="s">
        <v>171</v>
      </c>
      <c r="F189" s="5"/>
      <c r="H189" s="1"/>
      <c r="I189" s="7"/>
    </row>
    <row r="190" ht="19.95" customHeight="1" spans="1:9">
      <c r="A190" s="5">
        <v>188</v>
      </c>
      <c r="B190" s="6" t="str">
        <f>"黄思淳"</f>
        <v>黄思淳</v>
      </c>
      <c r="C190" s="6" t="str">
        <f>"男"</f>
        <v>男</v>
      </c>
      <c r="D190" s="6" t="s">
        <v>126</v>
      </c>
      <c r="E190" s="5" t="s">
        <v>146</v>
      </c>
      <c r="F190" s="5"/>
      <c r="H190" s="1"/>
      <c r="I190" s="7"/>
    </row>
    <row r="191" ht="19.95" customHeight="1" spans="1:9">
      <c r="A191" s="5">
        <v>189</v>
      </c>
      <c r="B191" s="6" t="str">
        <f>"王惠"</f>
        <v>王惠</v>
      </c>
      <c r="C191" s="6" t="str">
        <f t="shared" ref="C191:C196" si="42">"女"</f>
        <v>女</v>
      </c>
      <c r="D191" s="6" t="s">
        <v>126</v>
      </c>
      <c r="E191" s="5" t="s">
        <v>172</v>
      </c>
      <c r="F191" s="5"/>
      <c r="H191" s="1"/>
      <c r="I191" s="7"/>
    </row>
    <row r="192" ht="19.95" customHeight="1" spans="1:9">
      <c r="A192" s="5">
        <v>190</v>
      </c>
      <c r="B192" s="6" t="str">
        <f>"黎晓彤"</f>
        <v>黎晓彤</v>
      </c>
      <c r="C192" s="6" t="str">
        <f t="shared" si="42"/>
        <v>女</v>
      </c>
      <c r="D192" s="6" t="s">
        <v>126</v>
      </c>
      <c r="E192" s="5" t="s">
        <v>173</v>
      </c>
      <c r="F192" s="5"/>
      <c r="H192" s="1"/>
      <c r="I192" s="7"/>
    </row>
    <row r="193" ht="19.95" customHeight="1" spans="1:9">
      <c r="A193" s="5">
        <v>191</v>
      </c>
      <c r="B193" s="6" t="str">
        <f>"黄勐"</f>
        <v>黄勐</v>
      </c>
      <c r="C193" s="6" t="str">
        <f t="shared" ref="C193:C198" si="43">"男"</f>
        <v>男</v>
      </c>
      <c r="D193" s="6" t="s">
        <v>126</v>
      </c>
      <c r="E193" s="5" t="s">
        <v>174</v>
      </c>
      <c r="F193" s="5"/>
      <c r="H193" s="1"/>
      <c r="I193" s="7"/>
    </row>
    <row r="194" ht="19.95" customHeight="1" spans="1:9">
      <c r="A194" s="5">
        <v>192</v>
      </c>
      <c r="B194" s="6" t="str">
        <f>"陈小碧"</f>
        <v>陈小碧</v>
      </c>
      <c r="C194" s="6" t="str">
        <f t="shared" si="42"/>
        <v>女</v>
      </c>
      <c r="D194" s="6" t="s">
        <v>126</v>
      </c>
      <c r="E194" s="5" t="s">
        <v>82</v>
      </c>
      <c r="F194" s="5"/>
      <c r="H194" s="1"/>
      <c r="I194" s="7"/>
    </row>
    <row r="195" ht="19.95" customHeight="1" spans="1:9">
      <c r="A195" s="5">
        <v>193</v>
      </c>
      <c r="B195" s="6" t="str">
        <f>"张羽彦"</f>
        <v>张羽彦</v>
      </c>
      <c r="C195" s="6" t="str">
        <f t="shared" si="42"/>
        <v>女</v>
      </c>
      <c r="D195" s="6" t="s">
        <v>126</v>
      </c>
      <c r="E195" s="5" t="s">
        <v>78</v>
      </c>
      <c r="F195" s="5"/>
      <c r="H195" s="1"/>
      <c r="I195" s="7"/>
    </row>
    <row r="196" ht="19.95" customHeight="1" spans="1:9">
      <c r="A196" s="5">
        <v>194</v>
      </c>
      <c r="B196" s="6" t="str">
        <f>"黄雅露"</f>
        <v>黄雅露</v>
      </c>
      <c r="C196" s="6" t="str">
        <f t="shared" si="42"/>
        <v>女</v>
      </c>
      <c r="D196" s="6" t="s">
        <v>175</v>
      </c>
      <c r="E196" s="5" t="s">
        <v>176</v>
      </c>
      <c r="F196" s="5"/>
      <c r="H196" s="1"/>
      <c r="I196" s="7"/>
    </row>
    <row r="197" ht="19.95" customHeight="1" spans="1:9">
      <c r="A197" s="5">
        <v>195</v>
      </c>
      <c r="B197" s="6" t="str">
        <f>"莫壮杰"</f>
        <v>莫壮杰</v>
      </c>
      <c r="C197" s="6" t="str">
        <f t="shared" si="43"/>
        <v>男</v>
      </c>
      <c r="D197" s="6" t="s">
        <v>175</v>
      </c>
      <c r="E197" s="5" t="s">
        <v>177</v>
      </c>
      <c r="F197" s="5"/>
      <c r="H197" s="1"/>
      <c r="I197" s="7"/>
    </row>
    <row r="198" ht="19.95" customHeight="1" spans="1:9">
      <c r="A198" s="5">
        <v>196</v>
      </c>
      <c r="B198" s="6" t="str">
        <f>"梁云翔"</f>
        <v>梁云翔</v>
      </c>
      <c r="C198" s="6" t="str">
        <f t="shared" si="43"/>
        <v>男</v>
      </c>
      <c r="D198" s="6" t="s">
        <v>175</v>
      </c>
      <c r="E198" s="5" t="s">
        <v>178</v>
      </c>
      <c r="F198" s="5"/>
      <c r="H198" s="1"/>
      <c r="I198" s="7"/>
    </row>
    <row r="199" ht="19.95" customHeight="1" spans="1:9">
      <c r="A199" s="5">
        <v>197</v>
      </c>
      <c r="B199" s="6" t="str">
        <f>"黄晓蕾"</f>
        <v>黄晓蕾</v>
      </c>
      <c r="C199" s="6" t="str">
        <f t="shared" ref="C199:C202" si="44">"女"</f>
        <v>女</v>
      </c>
      <c r="D199" s="6" t="s">
        <v>175</v>
      </c>
      <c r="E199" s="5" t="s">
        <v>130</v>
      </c>
      <c r="F199" s="5"/>
      <c r="H199" s="1"/>
      <c r="I199" s="7"/>
    </row>
    <row r="200" ht="19.95" customHeight="1" spans="1:9">
      <c r="A200" s="5">
        <v>198</v>
      </c>
      <c r="B200" s="6" t="str">
        <f>"梅欣欣"</f>
        <v>梅欣欣</v>
      </c>
      <c r="C200" s="6" t="str">
        <f t="shared" si="44"/>
        <v>女</v>
      </c>
      <c r="D200" s="6" t="s">
        <v>175</v>
      </c>
      <c r="E200" s="5" t="s">
        <v>75</v>
      </c>
      <c r="F200" s="5"/>
      <c r="H200" s="1"/>
      <c r="I200" s="7"/>
    </row>
    <row r="201" ht="19.95" customHeight="1" spans="1:9">
      <c r="A201" s="5">
        <v>199</v>
      </c>
      <c r="B201" s="6" t="str">
        <f>"罗佳瑶"</f>
        <v>罗佳瑶</v>
      </c>
      <c r="C201" s="6" t="str">
        <f t="shared" si="44"/>
        <v>女</v>
      </c>
      <c r="D201" s="6" t="s">
        <v>175</v>
      </c>
      <c r="E201" s="5" t="s">
        <v>179</v>
      </c>
      <c r="F201" s="5"/>
      <c r="H201" s="1"/>
      <c r="I201" s="7"/>
    </row>
    <row r="202" ht="19.95" customHeight="1" spans="1:9">
      <c r="A202" s="5">
        <v>200</v>
      </c>
      <c r="B202" s="6" t="str">
        <f>"杨丽洁"</f>
        <v>杨丽洁</v>
      </c>
      <c r="C202" s="6" t="str">
        <f t="shared" si="44"/>
        <v>女</v>
      </c>
      <c r="D202" s="6" t="s">
        <v>175</v>
      </c>
      <c r="E202" s="5" t="s">
        <v>180</v>
      </c>
      <c r="F202" s="5"/>
      <c r="H202" s="1"/>
      <c r="I202" s="7"/>
    </row>
    <row r="203" ht="19.95" customHeight="1" spans="1:9">
      <c r="A203" s="5">
        <v>201</v>
      </c>
      <c r="B203" s="6" t="str">
        <f>"胡淇淋"</f>
        <v>胡淇淋</v>
      </c>
      <c r="C203" s="6" t="str">
        <f t="shared" ref="C203:C206" si="45">"男"</f>
        <v>男</v>
      </c>
      <c r="D203" s="6" t="s">
        <v>175</v>
      </c>
      <c r="E203" s="5" t="s">
        <v>85</v>
      </c>
      <c r="F203" s="5"/>
      <c r="H203" s="1"/>
      <c r="I203" s="7"/>
    </row>
    <row r="204" ht="19.95" customHeight="1" spans="1:9">
      <c r="A204" s="5">
        <v>202</v>
      </c>
      <c r="B204" s="6" t="str">
        <f>"林明歌"</f>
        <v>林明歌</v>
      </c>
      <c r="C204" s="6" t="str">
        <f t="shared" si="45"/>
        <v>男</v>
      </c>
      <c r="D204" s="6" t="s">
        <v>175</v>
      </c>
      <c r="E204" s="5" t="s">
        <v>181</v>
      </c>
      <c r="F204" s="5"/>
      <c r="H204" s="1"/>
      <c r="I204" s="7"/>
    </row>
    <row r="205" ht="19.95" customHeight="1" spans="1:9">
      <c r="A205" s="5">
        <v>203</v>
      </c>
      <c r="B205" s="6" t="str">
        <f>"陈晓丹"</f>
        <v>陈晓丹</v>
      </c>
      <c r="C205" s="6" t="str">
        <f t="shared" ref="C205:C209" si="46">"女"</f>
        <v>女</v>
      </c>
      <c r="D205" s="6" t="s">
        <v>175</v>
      </c>
      <c r="E205" s="5" t="s">
        <v>122</v>
      </c>
      <c r="F205" s="5"/>
      <c r="H205" s="1"/>
      <c r="I205" s="7"/>
    </row>
    <row r="206" ht="19.95" customHeight="1" spans="1:9">
      <c r="A206" s="5">
        <v>204</v>
      </c>
      <c r="B206" s="6" t="str">
        <f>"唐英豪"</f>
        <v>唐英豪</v>
      </c>
      <c r="C206" s="6" t="str">
        <f t="shared" si="45"/>
        <v>男</v>
      </c>
      <c r="D206" s="6" t="s">
        <v>175</v>
      </c>
      <c r="E206" s="5" t="s">
        <v>50</v>
      </c>
      <c r="F206" s="5"/>
      <c r="H206" s="1"/>
      <c r="I206" s="7"/>
    </row>
    <row r="207" ht="19.95" customHeight="1" spans="1:9">
      <c r="A207" s="5">
        <v>205</v>
      </c>
      <c r="B207" s="6" t="str">
        <f>"陈思思"</f>
        <v>陈思思</v>
      </c>
      <c r="C207" s="6" t="str">
        <f t="shared" si="46"/>
        <v>女</v>
      </c>
      <c r="D207" s="6" t="s">
        <v>175</v>
      </c>
      <c r="E207" s="5" t="s">
        <v>182</v>
      </c>
      <c r="F207" s="5"/>
      <c r="H207" s="1"/>
      <c r="I207" s="7"/>
    </row>
    <row r="208" ht="19.95" customHeight="1" spans="1:9">
      <c r="A208" s="5">
        <v>206</v>
      </c>
      <c r="B208" s="6" t="str">
        <f>"卓曼妮"</f>
        <v>卓曼妮</v>
      </c>
      <c r="C208" s="6" t="str">
        <f t="shared" si="46"/>
        <v>女</v>
      </c>
      <c r="D208" s="6" t="s">
        <v>175</v>
      </c>
      <c r="E208" s="5" t="s">
        <v>183</v>
      </c>
      <c r="F208" s="5"/>
      <c r="H208" s="1"/>
      <c r="I208" s="7"/>
    </row>
    <row r="209" ht="19.95" customHeight="1" spans="1:9">
      <c r="A209" s="5">
        <v>207</v>
      </c>
      <c r="B209" s="6" t="str">
        <f>"许雯婷"</f>
        <v>许雯婷</v>
      </c>
      <c r="C209" s="6" t="str">
        <f t="shared" si="46"/>
        <v>女</v>
      </c>
      <c r="D209" s="6" t="s">
        <v>175</v>
      </c>
      <c r="E209" s="5" t="s">
        <v>80</v>
      </c>
      <c r="F209" s="5"/>
      <c r="H209" s="1"/>
      <c r="I209" s="7"/>
    </row>
    <row r="210" ht="19.95" customHeight="1" spans="1:9">
      <c r="A210" s="5">
        <v>208</v>
      </c>
      <c r="B210" s="6" t="str">
        <f>"黄才智"</f>
        <v>黄才智</v>
      </c>
      <c r="C210" s="6" t="str">
        <f t="shared" ref="C210:C213" si="47">"男"</f>
        <v>男</v>
      </c>
      <c r="D210" s="6" t="s">
        <v>175</v>
      </c>
      <c r="E210" s="5" t="s">
        <v>184</v>
      </c>
      <c r="F210" s="5"/>
      <c r="H210" s="1"/>
      <c r="I210" s="7"/>
    </row>
    <row r="211" ht="19.95" customHeight="1" spans="1:9">
      <c r="A211" s="5">
        <v>209</v>
      </c>
      <c r="B211" s="6" t="str">
        <f>"陈子齐"</f>
        <v>陈子齐</v>
      </c>
      <c r="C211" s="6" t="str">
        <f t="shared" si="47"/>
        <v>男</v>
      </c>
      <c r="D211" s="6" t="s">
        <v>175</v>
      </c>
      <c r="E211" s="5" t="s">
        <v>185</v>
      </c>
      <c r="F211" s="5"/>
      <c r="H211" s="1"/>
      <c r="I211" s="7"/>
    </row>
    <row r="212" ht="19.95" customHeight="1" spans="1:9">
      <c r="A212" s="5">
        <v>210</v>
      </c>
      <c r="B212" s="6" t="str">
        <f>"贺兰雪"</f>
        <v>贺兰雪</v>
      </c>
      <c r="C212" s="6" t="str">
        <f t="shared" ref="C212:C222" si="48">"女"</f>
        <v>女</v>
      </c>
      <c r="D212" s="6" t="s">
        <v>175</v>
      </c>
      <c r="E212" s="5" t="s">
        <v>88</v>
      </c>
      <c r="F212" s="5"/>
      <c r="H212" s="1"/>
      <c r="I212" s="7"/>
    </row>
    <row r="213" ht="19.95" customHeight="1" spans="1:9">
      <c r="A213" s="5">
        <v>211</v>
      </c>
      <c r="B213" s="6" t="str">
        <f>"黄昌南"</f>
        <v>黄昌南</v>
      </c>
      <c r="C213" s="6" t="str">
        <f t="shared" si="47"/>
        <v>男</v>
      </c>
      <c r="D213" s="6" t="s">
        <v>175</v>
      </c>
      <c r="E213" s="5" t="s">
        <v>28</v>
      </c>
      <c r="F213" s="5"/>
      <c r="H213" s="1"/>
      <c r="I213" s="7"/>
    </row>
    <row r="214" ht="19.95" customHeight="1" spans="1:9">
      <c r="A214" s="5">
        <v>212</v>
      </c>
      <c r="B214" s="6" t="str">
        <f>"刘嘉欣"</f>
        <v>刘嘉欣</v>
      </c>
      <c r="C214" s="6" t="str">
        <f t="shared" si="48"/>
        <v>女</v>
      </c>
      <c r="D214" s="6" t="s">
        <v>175</v>
      </c>
      <c r="E214" s="5" t="s">
        <v>186</v>
      </c>
      <c r="F214" s="5"/>
      <c r="H214" s="1"/>
      <c r="I214" s="7"/>
    </row>
    <row r="215" ht="19.95" customHeight="1" spans="1:9">
      <c r="A215" s="5">
        <v>213</v>
      </c>
      <c r="B215" s="6" t="str">
        <f>"周绿竹"</f>
        <v>周绿竹</v>
      </c>
      <c r="C215" s="6" t="str">
        <f t="shared" si="48"/>
        <v>女</v>
      </c>
      <c r="D215" s="6" t="s">
        <v>175</v>
      </c>
      <c r="E215" s="5" t="s">
        <v>42</v>
      </c>
      <c r="F215" s="5"/>
      <c r="H215" s="1"/>
      <c r="I215" s="7"/>
    </row>
    <row r="216" ht="19.95" customHeight="1" spans="1:9">
      <c r="A216" s="5">
        <v>214</v>
      </c>
      <c r="B216" s="6" t="str">
        <f>"谭小霞"</f>
        <v>谭小霞</v>
      </c>
      <c r="C216" s="6" t="str">
        <f t="shared" si="48"/>
        <v>女</v>
      </c>
      <c r="D216" s="6" t="s">
        <v>175</v>
      </c>
      <c r="E216" s="5" t="s">
        <v>171</v>
      </c>
      <c r="F216" s="5"/>
      <c r="H216" s="1"/>
      <c r="I216" s="7"/>
    </row>
    <row r="217" ht="19.95" customHeight="1" spans="1:9">
      <c r="A217" s="5">
        <v>215</v>
      </c>
      <c r="B217" s="6" t="str">
        <f>"王璐琪"</f>
        <v>王璐琪</v>
      </c>
      <c r="C217" s="6" t="str">
        <f t="shared" si="48"/>
        <v>女</v>
      </c>
      <c r="D217" s="6" t="s">
        <v>175</v>
      </c>
      <c r="E217" s="5" t="s">
        <v>173</v>
      </c>
      <c r="F217" s="5"/>
      <c r="H217" s="1"/>
      <c r="I217" s="7"/>
    </row>
    <row r="218" ht="19.95" customHeight="1" spans="1:9">
      <c r="A218" s="5">
        <v>216</v>
      </c>
      <c r="B218" s="6" t="str">
        <f>"林静茹"</f>
        <v>林静茹</v>
      </c>
      <c r="C218" s="6" t="str">
        <f t="shared" si="48"/>
        <v>女</v>
      </c>
      <c r="D218" s="6" t="s">
        <v>175</v>
      </c>
      <c r="E218" s="5" t="s">
        <v>113</v>
      </c>
      <c r="F218" s="5"/>
      <c r="H218" s="1"/>
      <c r="I218" s="7"/>
    </row>
    <row r="219" ht="19.95" customHeight="1" spans="1:9">
      <c r="A219" s="5">
        <v>217</v>
      </c>
      <c r="B219" s="6" t="str">
        <f>"韩小琳"</f>
        <v>韩小琳</v>
      </c>
      <c r="C219" s="6" t="str">
        <f t="shared" si="48"/>
        <v>女</v>
      </c>
      <c r="D219" s="6" t="s">
        <v>175</v>
      </c>
      <c r="E219" s="5" t="s">
        <v>57</v>
      </c>
      <c r="F219" s="5"/>
      <c r="H219" s="1"/>
      <c r="I219" s="7"/>
    </row>
    <row r="220" ht="19.95" customHeight="1" spans="1:9">
      <c r="A220" s="5">
        <v>218</v>
      </c>
      <c r="B220" s="6" t="str">
        <f>"石嬏莹"</f>
        <v>石嬏莹</v>
      </c>
      <c r="C220" s="6" t="str">
        <f t="shared" si="48"/>
        <v>女</v>
      </c>
      <c r="D220" s="6" t="s">
        <v>175</v>
      </c>
      <c r="E220" s="5" t="s">
        <v>21</v>
      </c>
      <c r="F220" s="5"/>
      <c r="H220" s="1"/>
      <c r="I220" s="7"/>
    </row>
    <row r="221" ht="19.95" customHeight="1" spans="1:9">
      <c r="A221" s="5">
        <v>219</v>
      </c>
      <c r="B221" s="6" t="str">
        <f>"文秋桐"</f>
        <v>文秋桐</v>
      </c>
      <c r="C221" s="6" t="str">
        <f t="shared" si="48"/>
        <v>女</v>
      </c>
      <c r="D221" s="6" t="s">
        <v>175</v>
      </c>
      <c r="E221" s="5" t="s">
        <v>187</v>
      </c>
      <c r="F221" s="5"/>
      <c r="H221" s="1"/>
      <c r="I221" s="7"/>
    </row>
    <row r="222" ht="19.95" customHeight="1" spans="1:9">
      <c r="A222" s="5">
        <v>220</v>
      </c>
      <c r="B222" s="6" t="str">
        <f>"李小桃"</f>
        <v>李小桃</v>
      </c>
      <c r="C222" s="6" t="str">
        <f t="shared" si="48"/>
        <v>女</v>
      </c>
      <c r="D222" s="6" t="s">
        <v>175</v>
      </c>
      <c r="E222" s="5" t="s">
        <v>188</v>
      </c>
      <c r="F222" s="5"/>
      <c r="H222" s="1"/>
      <c r="I222" s="7"/>
    </row>
    <row r="223" ht="19.95" customHeight="1" spans="1:9">
      <c r="A223" s="5">
        <v>221</v>
      </c>
      <c r="B223" s="6" t="str">
        <f>"刘小华"</f>
        <v>刘小华</v>
      </c>
      <c r="C223" s="6" t="str">
        <f>"男"</f>
        <v>男</v>
      </c>
      <c r="D223" s="6" t="s">
        <v>175</v>
      </c>
      <c r="E223" s="5" t="s">
        <v>189</v>
      </c>
      <c r="F223" s="5"/>
      <c r="H223" s="1"/>
      <c r="I223" s="7"/>
    </row>
    <row r="224" ht="19.95" customHeight="1" spans="1:9">
      <c r="A224" s="5">
        <v>222</v>
      </c>
      <c r="B224" s="6" t="str">
        <f>"梁荣格"</f>
        <v>梁荣格</v>
      </c>
      <c r="C224" s="6" t="str">
        <f t="shared" ref="C224:C228" si="49">"女"</f>
        <v>女</v>
      </c>
      <c r="D224" s="6" t="s">
        <v>175</v>
      </c>
      <c r="E224" s="5" t="s">
        <v>190</v>
      </c>
      <c r="F224" s="5"/>
      <c r="H224" s="1"/>
      <c r="I224" s="7"/>
    </row>
    <row r="225" ht="19.95" customHeight="1" spans="1:9">
      <c r="A225" s="5">
        <v>223</v>
      </c>
      <c r="B225" s="6" t="str">
        <f>"黄海啸"</f>
        <v>黄海啸</v>
      </c>
      <c r="C225" s="6" t="str">
        <f>"男"</f>
        <v>男</v>
      </c>
      <c r="D225" s="6" t="s">
        <v>175</v>
      </c>
      <c r="E225" s="5" t="s">
        <v>191</v>
      </c>
      <c r="F225" s="5"/>
      <c r="H225" s="1"/>
      <c r="I225" s="7"/>
    </row>
    <row r="226" ht="19.95" customHeight="1" spans="1:9">
      <c r="A226" s="5">
        <v>224</v>
      </c>
      <c r="B226" s="6" t="str">
        <f>"杨玉"</f>
        <v>杨玉</v>
      </c>
      <c r="C226" s="6" t="str">
        <f t="shared" si="49"/>
        <v>女</v>
      </c>
      <c r="D226" s="6" t="s">
        <v>175</v>
      </c>
      <c r="E226" s="5" t="s">
        <v>192</v>
      </c>
      <c r="F226" s="5"/>
      <c r="H226" s="1"/>
      <c r="I226" s="7"/>
    </row>
    <row r="227" ht="19.95" customHeight="1" spans="1:9">
      <c r="A227" s="5">
        <v>225</v>
      </c>
      <c r="B227" s="6" t="str">
        <f>"王玲凤"</f>
        <v>王玲凤</v>
      </c>
      <c r="C227" s="6" t="str">
        <f t="shared" si="49"/>
        <v>女</v>
      </c>
      <c r="D227" s="6" t="s">
        <v>175</v>
      </c>
      <c r="E227" s="5" t="s">
        <v>193</v>
      </c>
      <c r="F227" s="5"/>
      <c r="H227" s="1"/>
      <c r="I227" s="7"/>
    </row>
    <row r="228" ht="19.95" customHeight="1" spans="1:9">
      <c r="A228" s="5">
        <v>226</v>
      </c>
      <c r="B228" s="6" t="str">
        <f>"莫瑜"</f>
        <v>莫瑜</v>
      </c>
      <c r="C228" s="6" t="str">
        <f t="shared" si="49"/>
        <v>女</v>
      </c>
      <c r="D228" s="6" t="s">
        <v>175</v>
      </c>
      <c r="E228" s="5" t="s">
        <v>194</v>
      </c>
      <c r="F228" s="5"/>
      <c r="H228" s="1"/>
      <c r="I228" s="7"/>
    </row>
    <row r="229" ht="19.95" customHeight="1" spans="1:9">
      <c r="A229" s="5">
        <v>227</v>
      </c>
      <c r="B229" s="6" t="str">
        <f>"盘腾斌"</f>
        <v>盘腾斌</v>
      </c>
      <c r="C229" s="6" t="str">
        <f t="shared" ref="C229:C234" si="50">"男"</f>
        <v>男</v>
      </c>
      <c r="D229" s="6" t="s">
        <v>175</v>
      </c>
      <c r="E229" s="5" t="s">
        <v>125</v>
      </c>
      <c r="F229" s="5"/>
      <c r="H229" s="1"/>
      <c r="I229" s="7"/>
    </row>
    <row r="230" ht="19.95" customHeight="1" spans="1:9">
      <c r="A230" s="5">
        <v>228</v>
      </c>
      <c r="B230" s="6" t="str">
        <f>"董莹莹"</f>
        <v>董莹莹</v>
      </c>
      <c r="C230" s="6" t="str">
        <f t="shared" ref="C230:C233" si="51">"女"</f>
        <v>女</v>
      </c>
      <c r="D230" s="6" t="s">
        <v>175</v>
      </c>
      <c r="E230" s="5" t="s">
        <v>195</v>
      </c>
      <c r="F230" s="5"/>
      <c r="H230" s="1"/>
      <c r="I230" s="7"/>
    </row>
    <row r="231" ht="19.95" customHeight="1" spans="1:9">
      <c r="A231" s="5">
        <v>229</v>
      </c>
      <c r="B231" s="6" t="str">
        <f>"黄开柔"</f>
        <v>黄开柔</v>
      </c>
      <c r="C231" s="6" t="str">
        <f t="shared" si="51"/>
        <v>女</v>
      </c>
      <c r="D231" s="6" t="s">
        <v>175</v>
      </c>
      <c r="E231" s="5" t="s">
        <v>196</v>
      </c>
      <c r="F231" s="5"/>
      <c r="H231" s="1"/>
      <c r="I231" s="7"/>
    </row>
    <row r="232" ht="19.95" customHeight="1" spans="1:9">
      <c r="A232" s="5">
        <v>230</v>
      </c>
      <c r="B232" s="6" t="str">
        <f>"黎家威"</f>
        <v>黎家威</v>
      </c>
      <c r="C232" s="6" t="str">
        <f t="shared" si="50"/>
        <v>男</v>
      </c>
      <c r="D232" s="6" t="s">
        <v>175</v>
      </c>
      <c r="E232" s="5" t="s">
        <v>197</v>
      </c>
      <c r="F232" s="5"/>
      <c r="H232" s="1"/>
      <c r="I232" s="7"/>
    </row>
    <row r="233" ht="19.95" customHeight="1" spans="1:9">
      <c r="A233" s="5">
        <v>231</v>
      </c>
      <c r="B233" s="6" t="str">
        <f>"黄一婷"</f>
        <v>黄一婷</v>
      </c>
      <c r="C233" s="6" t="str">
        <f t="shared" si="51"/>
        <v>女</v>
      </c>
      <c r="D233" s="6" t="s">
        <v>175</v>
      </c>
      <c r="E233" s="5" t="s">
        <v>198</v>
      </c>
      <c r="F233" s="5"/>
      <c r="H233" s="1"/>
      <c r="I233" s="7"/>
    </row>
    <row r="234" ht="19.95" customHeight="1" spans="1:9">
      <c r="A234" s="5">
        <v>232</v>
      </c>
      <c r="B234" s="6" t="str">
        <f>"邓杰凯"</f>
        <v>邓杰凯</v>
      </c>
      <c r="C234" s="6" t="str">
        <f t="shared" si="50"/>
        <v>男</v>
      </c>
      <c r="D234" s="6" t="s">
        <v>175</v>
      </c>
      <c r="E234" s="5" t="s">
        <v>17</v>
      </c>
      <c r="F234" s="5"/>
      <c r="H234" s="1"/>
      <c r="I234" s="7"/>
    </row>
    <row r="235" ht="19.95" customHeight="1" spans="1:9">
      <c r="A235" s="5">
        <v>233</v>
      </c>
      <c r="B235" s="6" t="str">
        <f>"林莹"</f>
        <v>林莹</v>
      </c>
      <c r="C235" s="6" t="str">
        <f t="shared" ref="C235:C238" si="52">"女"</f>
        <v>女</v>
      </c>
      <c r="D235" s="6" t="s">
        <v>175</v>
      </c>
      <c r="E235" s="5" t="s">
        <v>162</v>
      </c>
      <c r="F235" s="5"/>
      <c r="H235" s="1"/>
      <c r="I235" s="7"/>
    </row>
    <row r="236" ht="19.95" customHeight="1" spans="1:9">
      <c r="A236" s="5">
        <v>234</v>
      </c>
      <c r="B236" s="6" t="str">
        <f>"黄颖艳"</f>
        <v>黄颖艳</v>
      </c>
      <c r="C236" s="6" t="str">
        <f t="shared" si="52"/>
        <v>女</v>
      </c>
      <c r="D236" s="6" t="s">
        <v>175</v>
      </c>
      <c r="E236" s="5" t="s">
        <v>199</v>
      </c>
      <c r="F236" s="5"/>
      <c r="H236" s="1"/>
      <c r="I236" s="7"/>
    </row>
    <row r="237" ht="19.95" customHeight="1" spans="1:9">
      <c r="A237" s="5">
        <v>235</v>
      </c>
      <c r="B237" s="6" t="str">
        <f>"谢婷婷"</f>
        <v>谢婷婷</v>
      </c>
      <c r="C237" s="6" t="str">
        <f t="shared" si="52"/>
        <v>女</v>
      </c>
      <c r="D237" s="6" t="s">
        <v>175</v>
      </c>
      <c r="E237" s="5" t="s">
        <v>166</v>
      </c>
      <c r="F237" s="5"/>
      <c r="H237" s="1"/>
      <c r="I237" s="7"/>
    </row>
    <row r="238" ht="19.95" customHeight="1" spans="1:9">
      <c r="A238" s="5">
        <v>236</v>
      </c>
      <c r="B238" s="6" t="str">
        <f>"胡伊珊"</f>
        <v>胡伊珊</v>
      </c>
      <c r="C238" s="6" t="str">
        <f t="shared" si="52"/>
        <v>女</v>
      </c>
      <c r="D238" s="6" t="s">
        <v>175</v>
      </c>
      <c r="E238" s="5" t="s">
        <v>200</v>
      </c>
      <c r="F238" s="5"/>
      <c r="H238" s="1"/>
      <c r="I238" s="7"/>
    </row>
    <row r="239" ht="19.95" customHeight="1" spans="1:9">
      <c r="A239" s="5">
        <v>237</v>
      </c>
      <c r="B239" s="6" t="str">
        <f>"黄业圣"</f>
        <v>黄业圣</v>
      </c>
      <c r="C239" s="6" t="str">
        <f>"男"</f>
        <v>男</v>
      </c>
      <c r="D239" s="6" t="s">
        <v>175</v>
      </c>
      <c r="E239" s="5" t="s">
        <v>201</v>
      </c>
      <c r="F239" s="5"/>
      <c r="H239" s="1"/>
      <c r="I239" s="7"/>
    </row>
    <row r="240" ht="19.95" customHeight="1" spans="1:9">
      <c r="A240" s="5">
        <v>238</v>
      </c>
      <c r="B240" s="6" t="str">
        <f>"邓俊俏"</f>
        <v>邓俊俏</v>
      </c>
      <c r="C240" s="6" t="str">
        <f>"男"</f>
        <v>男</v>
      </c>
      <c r="D240" s="6" t="s">
        <v>175</v>
      </c>
      <c r="E240" s="5" t="s">
        <v>202</v>
      </c>
      <c r="F240" s="5"/>
      <c r="H240" s="1"/>
      <c r="I240" s="7"/>
    </row>
    <row r="241" ht="19.95" customHeight="1" spans="1:9">
      <c r="A241" s="5">
        <v>239</v>
      </c>
      <c r="B241" s="6" t="str">
        <f>"符姝妤"</f>
        <v>符姝妤</v>
      </c>
      <c r="C241" s="6" t="str">
        <f t="shared" ref="C241:C244" si="53">"女"</f>
        <v>女</v>
      </c>
      <c r="D241" s="6" t="s">
        <v>175</v>
      </c>
      <c r="E241" s="5" t="s">
        <v>51</v>
      </c>
      <c r="F241" s="5"/>
      <c r="H241" s="1"/>
      <c r="I241" s="7"/>
    </row>
    <row r="242" ht="19.95" customHeight="1" spans="1:9">
      <c r="A242" s="5">
        <v>240</v>
      </c>
      <c r="B242" s="6" t="str">
        <f>"董英霞"</f>
        <v>董英霞</v>
      </c>
      <c r="C242" s="6" t="str">
        <f t="shared" si="53"/>
        <v>女</v>
      </c>
      <c r="D242" s="6" t="s">
        <v>175</v>
      </c>
      <c r="E242" s="5" t="s">
        <v>203</v>
      </c>
      <c r="F242" s="5"/>
      <c r="H242" s="1"/>
      <c r="I242" s="7"/>
    </row>
    <row r="243" ht="19.95" customHeight="1" spans="1:9">
      <c r="A243" s="5">
        <v>241</v>
      </c>
      <c r="B243" s="6" t="str">
        <f>"黄学番"</f>
        <v>黄学番</v>
      </c>
      <c r="C243" s="6" t="str">
        <f t="shared" si="53"/>
        <v>女</v>
      </c>
      <c r="D243" s="6" t="s">
        <v>175</v>
      </c>
      <c r="E243" s="5" t="s">
        <v>204</v>
      </c>
      <c r="F243" s="5"/>
      <c r="H243" s="1"/>
      <c r="I243" s="7"/>
    </row>
    <row r="244" ht="19.95" customHeight="1" spans="1:9">
      <c r="A244" s="5">
        <v>242</v>
      </c>
      <c r="B244" s="6" t="str">
        <f>"陈小花"</f>
        <v>陈小花</v>
      </c>
      <c r="C244" s="6" t="str">
        <f t="shared" si="53"/>
        <v>女</v>
      </c>
      <c r="D244" s="6" t="s">
        <v>175</v>
      </c>
      <c r="E244" s="5" t="s">
        <v>205</v>
      </c>
      <c r="F244" s="5"/>
      <c r="H244" s="1"/>
      <c r="I244" s="7"/>
    </row>
    <row r="245" ht="19.95" customHeight="1" spans="1:9">
      <c r="A245" s="5">
        <v>243</v>
      </c>
      <c r="B245" s="6" t="str">
        <f>"黄志远"</f>
        <v>黄志远</v>
      </c>
      <c r="C245" s="6" t="str">
        <f t="shared" ref="C245:C250" si="54">"男"</f>
        <v>男</v>
      </c>
      <c r="D245" s="6" t="s">
        <v>175</v>
      </c>
      <c r="E245" s="5" t="s">
        <v>206</v>
      </c>
      <c r="F245" s="5"/>
      <c r="H245" s="1"/>
      <c r="I245" s="7"/>
    </row>
    <row r="246" ht="19.95" customHeight="1" spans="1:9">
      <c r="A246" s="5">
        <v>244</v>
      </c>
      <c r="B246" s="6" t="str">
        <f>"蔡鑫丹"</f>
        <v>蔡鑫丹</v>
      </c>
      <c r="C246" s="6" t="str">
        <f t="shared" ref="C246:C249" si="55">"女"</f>
        <v>女</v>
      </c>
      <c r="D246" s="6" t="s">
        <v>175</v>
      </c>
      <c r="E246" s="5" t="s">
        <v>207</v>
      </c>
      <c r="F246" s="5"/>
      <c r="H246" s="1"/>
      <c r="I246" s="7"/>
    </row>
    <row r="247" ht="19.95" customHeight="1" spans="1:9">
      <c r="A247" s="5">
        <v>245</v>
      </c>
      <c r="B247" s="6" t="str">
        <f>"王志豪"</f>
        <v>王志豪</v>
      </c>
      <c r="C247" s="6" t="str">
        <f t="shared" si="54"/>
        <v>男</v>
      </c>
      <c r="D247" s="6" t="s">
        <v>208</v>
      </c>
      <c r="E247" s="5" t="s">
        <v>161</v>
      </c>
      <c r="F247" s="5"/>
      <c r="H247" s="1"/>
      <c r="I247" s="7"/>
    </row>
    <row r="248" ht="19.95" customHeight="1" spans="1:9">
      <c r="A248" s="5">
        <v>246</v>
      </c>
      <c r="B248" s="6" t="str">
        <f>"张锡群"</f>
        <v>张锡群</v>
      </c>
      <c r="C248" s="6" t="str">
        <f t="shared" si="55"/>
        <v>女</v>
      </c>
      <c r="D248" s="6" t="s">
        <v>208</v>
      </c>
      <c r="E248" s="5" t="s">
        <v>209</v>
      </c>
      <c r="F248" s="5"/>
      <c r="H248" s="1"/>
      <c r="I248" s="7"/>
    </row>
    <row r="249" ht="19.95" customHeight="1" spans="1:9">
      <c r="A249" s="5">
        <v>247</v>
      </c>
      <c r="B249" s="6" t="str">
        <f>"刘嘉美"</f>
        <v>刘嘉美</v>
      </c>
      <c r="C249" s="6" t="str">
        <f t="shared" si="55"/>
        <v>女</v>
      </c>
      <c r="D249" s="6" t="s">
        <v>208</v>
      </c>
      <c r="E249" s="5" t="s">
        <v>190</v>
      </c>
      <c r="F249" s="5"/>
      <c r="H249" s="1"/>
      <c r="I249" s="7"/>
    </row>
    <row r="250" ht="19.95" customHeight="1" spans="1:9">
      <c r="A250" s="5">
        <v>248</v>
      </c>
      <c r="B250" s="6" t="str">
        <f>"曾繁奔"</f>
        <v>曾繁奔</v>
      </c>
      <c r="C250" s="6" t="str">
        <f t="shared" si="54"/>
        <v>男</v>
      </c>
      <c r="D250" s="6" t="s">
        <v>208</v>
      </c>
      <c r="E250" s="5" t="s">
        <v>53</v>
      </c>
      <c r="F250" s="5"/>
      <c r="H250" s="1"/>
      <c r="I250" s="7"/>
    </row>
    <row r="251" ht="19.95" customHeight="1" spans="1:9">
      <c r="A251" s="5">
        <v>249</v>
      </c>
      <c r="B251" s="6" t="str">
        <f>"林雪"</f>
        <v>林雪</v>
      </c>
      <c r="C251" s="6" t="str">
        <f t="shared" ref="C251:C256" si="56">"女"</f>
        <v>女</v>
      </c>
      <c r="D251" s="6" t="s">
        <v>208</v>
      </c>
      <c r="E251" s="5" t="s">
        <v>122</v>
      </c>
      <c r="F251" s="5"/>
      <c r="H251" s="1"/>
      <c r="I251" s="7"/>
    </row>
    <row r="252" ht="19.95" customHeight="1" spans="1:9">
      <c r="A252" s="5">
        <v>250</v>
      </c>
      <c r="B252" s="6" t="str">
        <f>"陈天帅"</f>
        <v>陈天帅</v>
      </c>
      <c r="C252" s="6" t="str">
        <f t="shared" ref="C252:C255" si="57">"男"</f>
        <v>男</v>
      </c>
      <c r="D252" s="6" t="s">
        <v>208</v>
      </c>
      <c r="E252" s="5" t="s">
        <v>210</v>
      </c>
      <c r="F252" s="5"/>
      <c r="H252" s="1"/>
      <c r="I252" s="7"/>
    </row>
    <row r="253" ht="19.95" customHeight="1" spans="1:9">
      <c r="A253" s="5">
        <v>251</v>
      </c>
      <c r="B253" s="6" t="str">
        <f>"覃国顺"</f>
        <v>覃国顺</v>
      </c>
      <c r="C253" s="6" t="str">
        <f t="shared" si="57"/>
        <v>男</v>
      </c>
      <c r="D253" s="6" t="s">
        <v>208</v>
      </c>
      <c r="E253" s="5" t="s">
        <v>211</v>
      </c>
      <c r="F253" s="5"/>
      <c r="H253" s="1"/>
      <c r="I253" s="7"/>
    </row>
    <row r="254" ht="19.95" customHeight="1" spans="1:9">
      <c r="A254" s="5">
        <v>252</v>
      </c>
      <c r="B254" s="6" t="str">
        <f>"陈慧"</f>
        <v>陈慧</v>
      </c>
      <c r="C254" s="6" t="str">
        <f t="shared" si="56"/>
        <v>女</v>
      </c>
      <c r="D254" s="6" t="s">
        <v>208</v>
      </c>
      <c r="E254" s="5" t="s">
        <v>212</v>
      </c>
      <c r="F254" s="5"/>
      <c r="H254" s="1"/>
      <c r="I254" s="7"/>
    </row>
    <row r="255" ht="19.95" customHeight="1" spans="1:9">
      <c r="A255" s="5">
        <v>253</v>
      </c>
      <c r="B255" s="6" t="str">
        <f>"符玉龙"</f>
        <v>符玉龙</v>
      </c>
      <c r="C255" s="6" t="str">
        <f t="shared" si="57"/>
        <v>男</v>
      </c>
      <c r="D255" s="6" t="s">
        <v>208</v>
      </c>
      <c r="E255" s="5" t="s">
        <v>118</v>
      </c>
      <c r="F255" s="5"/>
      <c r="H255" s="1"/>
      <c r="I255" s="7"/>
    </row>
    <row r="256" ht="19.95" customHeight="1" spans="1:9">
      <c r="A256" s="5">
        <v>254</v>
      </c>
      <c r="B256" s="6" t="str">
        <f>"黄艳淑"</f>
        <v>黄艳淑</v>
      </c>
      <c r="C256" s="6" t="str">
        <f t="shared" si="56"/>
        <v>女</v>
      </c>
      <c r="D256" s="6" t="s">
        <v>208</v>
      </c>
      <c r="E256" s="5" t="s">
        <v>213</v>
      </c>
      <c r="F256" s="5"/>
      <c r="H256" s="1"/>
      <c r="I256" s="7"/>
    </row>
    <row r="257" ht="19.95" customHeight="1" spans="1:9">
      <c r="A257" s="5">
        <v>255</v>
      </c>
      <c r="B257" s="6" t="str">
        <f>"王和志"</f>
        <v>王和志</v>
      </c>
      <c r="C257" s="6" t="str">
        <f>"男"</f>
        <v>男</v>
      </c>
      <c r="D257" s="6" t="s">
        <v>208</v>
      </c>
      <c r="E257" s="5" t="s">
        <v>28</v>
      </c>
      <c r="F257" s="5"/>
      <c r="H257" s="1"/>
      <c r="I257" s="7"/>
    </row>
    <row r="258" ht="19.95" customHeight="1" spans="1:9">
      <c r="A258" s="5">
        <v>256</v>
      </c>
      <c r="B258" s="6" t="str">
        <f>"黄素卉"</f>
        <v>黄素卉</v>
      </c>
      <c r="C258" s="6" t="str">
        <f t="shared" ref="C258:C260" si="58">"女"</f>
        <v>女</v>
      </c>
      <c r="D258" s="6" t="s">
        <v>208</v>
      </c>
      <c r="E258" s="5" t="s">
        <v>112</v>
      </c>
      <c r="F258" s="5"/>
      <c r="H258" s="1"/>
      <c r="I258" s="7"/>
    </row>
    <row r="259" ht="19.95" customHeight="1" spans="1:9">
      <c r="A259" s="5">
        <v>257</v>
      </c>
      <c r="B259" s="6" t="str">
        <f>"林文婷"</f>
        <v>林文婷</v>
      </c>
      <c r="C259" s="6" t="str">
        <f t="shared" si="58"/>
        <v>女</v>
      </c>
      <c r="D259" s="6" t="s">
        <v>208</v>
      </c>
      <c r="E259" s="5" t="s">
        <v>36</v>
      </c>
      <c r="F259" s="5"/>
      <c r="H259" s="1"/>
      <c r="I259" s="7"/>
    </row>
    <row r="260" ht="19.95" customHeight="1" spans="1:9">
      <c r="A260" s="5">
        <v>258</v>
      </c>
      <c r="B260" s="6" t="str">
        <f>"王宇童"</f>
        <v>王宇童</v>
      </c>
      <c r="C260" s="6" t="str">
        <f t="shared" si="58"/>
        <v>女</v>
      </c>
      <c r="D260" s="6" t="s">
        <v>208</v>
      </c>
      <c r="E260" s="5" t="s">
        <v>12</v>
      </c>
      <c r="F260" s="5"/>
      <c r="H260" s="1"/>
      <c r="I260" s="7"/>
    </row>
    <row r="261" ht="19.95" customHeight="1" spans="1:9">
      <c r="A261" s="5">
        <v>259</v>
      </c>
      <c r="B261" s="6" t="str">
        <f>"陈颖"</f>
        <v>陈颖</v>
      </c>
      <c r="C261" s="6" t="str">
        <f>"男"</f>
        <v>男</v>
      </c>
      <c r="D261" s="6" t="s">
        <v>208</v>
      </c>
      <c r="E261" s="5" t="s">
        <v>214</v>
      </c>
      <c r="F261" s="5"/>
      <c r="H261" s="1"/>
      <c r="I261" s="7"/>
    </row>
    <row r="262" ht="19.95" customHeight="1" spans="1:9">
      <c r="A262" s="5">
        <v>260</v>
      </c>
      <c r="B262" s="6" t="str">
        <f>"王思思"</f>
        <v>王思思</v>
      </c>
      <c r="C262" s="6" t="str">
        <f t="shared" ref="C262:C265" si="59">"女"</f>
        <v>女</v>
      </c>
      <c r="D262" s="6" t="s">
        <v>208</v>
      </c>
      <c r="E262" s="5" t="s">
        <v>215</v>
      </c>
      <c r="F262" s="5"/>
      <c r="H262" s="1"/>
      <c r="I262" s="7"/>
    </row>
    <row r="263" ht="19.95" customHeight="1" spans="1:9">
      <c r="A263" s="5">
        <v>261</v>
      </c>
      <c r="B263" s="6" t="str">
        <f>"王叶伟"</f>
        <v>王叶伟</v>
      </c>
      <c r="C263" s="6" t="str">
        <f t="shared" si="59"/>
        <v>女</v>
      </c>
      <c r="D263" s="6" t="s">
        <v>208</v>
      </c>
      <c r="E263" s="5" t="s">
        <v>216</v>
      </c>
      <c r="F263" s="5"/>
      <c r="H263" s="1"/>
      <c r="I263" s="7"/>
    </row>
    <row r="264" ht="19.95" customHeight="1" spans="1:9">
      <c r="A264" s="5">
        <v>262</v>
      </c>
      <c r="B264" s="6" t="str">
        <f>"洪语"</f>
        <v>洪语</v>
      </c>
      <c r="C264" s="6" t="str">
        <f t="shared" si="59"/>
        <v>女</v>
      </c>
      <c r="D264" s="6" t="s">
        <v>208</v>
      </c>
      <c r="E264" s="5" t="s">
        <v>97</v>
      </c>
      <c r="F264" s="5"/>
      <c r="H264" s="1"/>
      <c r="I264" s="7"/>
    </row>
    <row r="265" ht="19.95" customHeight="1" spans="1:9">
      <c r="A265" s="5">
        <v>263</v>
      </c>
      <c r="B265" s="6" t="str">
        <f>"胡志学"</f>
        <v>胡志学</v>
      </c>
      <c r="C265" s="6" t="str">
        <f t="shared" si="59"/>
        <v>女</v>
      </c>
      <c r="D265" s="6" t="s">
        <v>208</v>
      </c>
      <c r="E265" s="5" t="s">
        <v>217</v>
      </c>
      <c r="F265" s="5"/>
      <c r="H265" s="1"/>
      <c r="I265" s="7"/>
    </row>
    <row r="266" ht="19.95" customHeight="1" spans="1:9">
      <c r="A266" s="5">
        <v>264</v>
      </c>
      <c r="B266" s="6" t="str">
        <f>"赖家铭"</f>
        <v>赖家铭</v>
      </c>
      <c r="C266" s="6" t="str">
        <f t="shared" ref="C266:C270" si="60">"男"</f>
        <v>男</v>
      </c>
      <c r="D266" s="6" t="s">
        <v>208</v>
      </c>
      <c r="E266" s="5" t="s">
        <v>218</v>
      </c>
      <c r="F266" s="5"/>
      <c r="H266" s="1"/>
      <c r="I266" s="7"/>
    </row>
    <row r="267" ht="19.95" customHeight="1" spans="1:9">
      <c r="A267" s="5">
        <v>265</v>
      </c>
      <c r="B267" s="6" t="str">
        <f>"陈文娜"</f>
        <v>陈文娜</v>
      </c>
      <c r="C267" s="6" t="str">
        <f t="shared" ref="C267:C272" si="61">"女"</f>
        <v>女</v>
      </c>
      <c r="D267" s="6" t="s">
        <v>208</v>
      </c>
      <c r="E267" s="5" t="s">
        <v>131</v>
      </c>
      <c r="F267" s="5"/>
      <c r="H267" s="1"/>
      <c r="I267" s="7"/>
    </row>
    <row r="268" ht="19.95" customHeight="1" spans="1:9">
      <c r="A268" s="5">
        <v>266</v>
      </c>
      <c r="B268" s="6" t="str">
        <f>"张淑贞"</f>
        <v>张淑贞</v>
      </c>
      <c r="C268" s="6" t="str">
        <f t="shared" si="61"/>
        <v>女</v>
      </c>
      <c r="D268" s="6" t="s">
        <v>208</v>
      </c>
      <c r="E268" s="5" t="s">
        <v>219</v>
      </c>
      <c r="F268" s="5"/>
      <c r="H268" s="1"/>
      <c r="I268" s="7"/>
    </row>
    <row r="269" ht="19.95" customHeight="1" spans="1:9">
      <c r="A269" s="5">
        <v>267</v>
      </c>
      <c r="B269" s="6" t="str">
        <f>"欧先轩"</f>
        <v>欧先轩</v>
      </c>
      <c r="C269" s="6" t="str">
        <f t="shared" si="60"/>
        <v>男</v>
      </c>
      <c r="D269" s="6" t="s">
        <v>208</v>
      </c>
      <c r="E269" s="5" t="s">
        <v>17</v>
      </c>
      <c r="F269" s="5"/>
      <c r="H269" s="1"/>
      <c r="I269" s="7"/>
    </row>
    <row r="270" ht="19.95" customHeight="1" spans="1:9">
      <c r="A270" s="5">
        <v>268</v>
      </c>
      <c r="B270" s="6" t="str">
        <f>"李开铭"</f>
        <v>李开铭</v>
      </c>
      <c r="C270" s="6" t="str">
        <f t="shared" si="60"/>
        <v>男</v>
      </c>
      <c r="D270" s="6" t="s">
        <v>208</v>
      </c>
      <c r="E270" s="5" t="s">
        <v>23</v>
      </c>
      <c r="F270" s="5"/>
      <c r="H270" s="1"/>
      <c r="I270" s="7"/>
    </row>
    <row r="271" ht="19.95" customHeight="1" spans="1:9">
      <c r="A271" s="5">
        <v>269</v>
      </c>
      <c r="B271" s="6" t="str">
        <f>"王雨"</f>
        <v>王雨</v>
      </c>
      <c r="C271" s="6" t="str">
        <f t="shared" si="61"/>
        <v>女</v>
      </c>
      <c r="D271" s="6" t="s">
        <v>208</v>
      </c>
      <c r="E271" s="5" t="s">
        <v>220</v>
      </c>
      <c r="F271" s="5"/>
      <c r="H271" s="1"/>
      <c r="I271" s="7"/>
    </row>
    <row r="272" ht="19.95" customHeight="1" spans="1:9">
      <c r="A272" s="5">
        <v>270</v>
      </c>
      <c r="B272" s="6" t="str">
        <f>"李诗晴"</f>
        <v>李诗晴</v>
      </c>
      <c r="C272" s="6" t="str">
        <f t="shared" si="61"/>
        <v>女</v>
      </c>
      <c r="D272" s="6" t="s">
        <v>208</v>
      </c>
      <c r="E272" s="5" t="s">
        <v>221</v>
      </c>
      <c r="F272" s="5"/>
      <c r="H272" s="1"/>
      <c r="I272" s="7"/>
    </row>
    <row r="273" ht="19.95" customHeight="1" spans="1:9">
      <c r="A273" s="5">
        <v>271</v>
      </c>
      <c r="B273" s="6" t="str">
        <f>"周凯"</f>
        <v>周凯</v>
      </c>
      <c r="C273" s="6" t="str">
        <f t="shared" ref="C273:C277" si="62">"男"</f>
        <v>男</v>
      </c>
      <c r="D273" s="6" t="s">
        <v>208</v>
      </c>
      <c r="E273" s="5" t="s">
        <v>222</v>
      </c>
      <c r="F273" s="5"/>
      <c r="H273" s="1"/>
      <c r="I273" s="7"/>
    </row>
    <row r="274" ht="19.95" customHeight="1" spans="1:9">
      <c r="A274" s="5">
        <v>272</v>
      </c>
      <c r="B274" s="6" t="str">
        <f>"林华祥"</f>
        <v>林华祥</v>
      </c>
      <c r="C274" s="6" t="str">
        <f t="shared" si="62"/>
        <v>男</v>
      </c>
      <c r="D274" s="6" t="s">
        <v>208</v>
      </c>
      <c r="E274" s="5" t="s">
        <v>17</v>
      </c>
      <c r="F274" s="5"/>
      <c r="H274" s="1"/>
      <c r="I274" s="7"/>
    </row>
    <row r="275" ht="19.95" customHeight="1" spans="1:9">
      <c r="A275" s="5">
        <v>273</v>
      </c>
      <c r="B275" s="6" t="str">
        <f>"李苏虹"</f>
        <v>李苏虹</v>
      </c>
      <c r="C275" s="6" t="str">
        <f t="shared" ref="C275:C280" si="63">"女"</f>
        <v>女</v>
      </c>
      <c r="D275" s="6" t="s">
        <v>208</v>
      </c>
      <c r="E275" s="5" t="s">
        <v>223</v>
      </c>
      <c r="F275" s="5"/>
      <c r="H275" s="1"/>
      <c r="I275" s="7"/>
    </row>
    <row r="276" ht="19.95" customHeight="1" spans="1:9">
      <c r="A276" s="5">
        <v>274</v>
      </c>
      <c r="B276" s="6" t="str">
        <f>"曾敬"</f>
        <v>曾敬</v>
      </c>
      <c r="C276" s="6" t="str">
        <f t="shared" si="62"/>
        <v>男</v>
      </c>
      <c r="D276" s="6" t="s">
        <v>208</v>
      </c>
      <c r="E276" s="5" t="s">
        <v>137</v>
      </c>
      <c r="F276" s="5"/>
      <c r="H276" s="1"/>
      <c r="I276" s="7"/>
    </row>
    <row r="277" ht="19.95" customHeight="1" spans="1:9">
      <c r="A277" s="5">
        <v>275</v>
      </c>
      <c r="B277" s="6" t="str">
        <f>"梁伟峰"</f>
        <v>梁伟峰</v>
      </c>
      <c r="C277" s="6" t="str">
        <f t="shared" si="62"/>
        <v>男</v>
      </c>
      <c r="D277" s="6" t="s">
        <v>208</v>
      </c>
      <c r="E277" s="5" t="s">
        <v>224</v>
      </c>
      <c r="F277" s="5"/>
      <c r="H277" s="1"/>
      <c r="I277" s="7"/>
    </row>
    <row r="278" ht="19.95" customHeight="1" spans="1:9">
      <c r="A278" s="5">
        <v>276</v>
      </c>
      <c r="B278" s="6" t="str">
        <f>"郑慧之"</f>
        <v>郑慧之</v>
      </c>
      <c r="C278" s="6" t="str">
        <f t="shared" si="63"/>
        <v>女</v>
      </c>
      <c r="D278" s="6" t="s">
        <v>208</v>
      </c>
      <c r="E278" s="5" t="s">
        <v>225</v>
      </c>
      <c r="F278" s="5"/>
      <c r="H278" s="1"/>
      <c r="I278" s="7"/>
    </row>
    <row r="279" ht="19.95" customHeight="1" spans="1:9">
      <c r="A279" s="5">
        <v>277</v>
      </c>
      <c r="B279" s="6" t="str">
        <f>"杨晓鹏"</f>
        <v>杨晓鹏</v>
      </c>
      <c r="C279" s="6" t="str">
        <f t="shared" ref="C279:C285" si="64">"男"</f>
        <v>男</v>
      </c>
      <c r="D279" s="6" t="s">
        <v>208</v>
      </c>
      <c r="E279" s="5" t="s">
        <v>226</v>
      </c>
      <c r="F279" s="5"/>
      <c r="H279" s="1"/>
      <c r="I279" s="7"/>
    </row>
    <row r="280" ht="19.95" customHeight="1" spans="1:9">
      <c r="A280" s="5">
        <v>278</v>
      </c>
      <c r="B280" s="6" t="str">
        <f>"黄海伦"</f>
        <v>黄海伦</v>
      </c>
      <c r="C280" s="6" t="str">
        <f t="shared" si="63"/>
        <v>女</v>
      </c>
      <c r="D280" s="6" t="s">
        <v>208</v>
      </c>
      <c r="E280" s="5" t="s">
        <v>44</v>
      </c>
      <c r="F280" s="5"/>
      <c r="H280" s="1"/>
      <c r="I280" s="7"/>
    </row>
    <row r="281" ht="19.95" customHeight="1" spans="1:9">
      <c r="A281" s="5">
        <v>279</v>
      </c>
      <c r="B281" s="6" t="str">
        <f>"符传盛"</f>
        <v>符传盛</v>
      </c>
      <c r="C281" s="6" t="str">
        <f t="shared" si="64"/>
        <v>男</v>
      </c>
      <c r="D281" s="6" t="s">
        <v>208</v>
      </c>
      <c r="E281" s="5" t="s">
        <v>18</v>
      </c>
      <c r="F281" s="5"/>
      <c r="H281" s="1"/>
      <c r="I281" s="7"/>
    </row>
    <row r="282" ht="19.95" customHeight="1" spans="1:9">
      <c r="A282" s="5">
        <v>280</v>
      </c>
      <c r="B282" s="6" t="str">
        <f>"项锡靖"</f>
        <v>项锡靖</v>
      </c>
      <c r="C282" s="6" t="str">
        <f t="shared" ref="C282:C287" si="65">"女"</f>
        <v>女</v>
      </c>
      <c r="D282" s="6" t="s">
        <v>208</v>
      </c>
      <c r="E282" s="5" t="s">
        <v>227</v>
      </c>
      <c r="F282" s="5"/>
      <c r="H282" s="1"/>
      <c r="I282" s="7"/>
    </row>
    <row r="283" ht="19.95" customHeight="1" spans="1:9">
      <c r="A283" s="5">
        <v>281</v>
      </c>
      <c r="B283" s="6" t="str">
        <f>"林钰惜"</f>
        <v>林钰惜</v>
      </c>
      <c r="C283" s="6" t="str">
        <f t="shared" si="65"/>
        <v>女</v>
      </c>
      <c r="D283" s="6" t="s">
        <v>208</v>
      </c>
      <c r="E283" s="5" t="s">
        <v>36</v>
      </c>
      <c r="F283" s="5"/>
      <c r="H283" s="1"/>
      <c r="I283" s="7"/>
    </row>
    <row r="284" ht="19.95" customHeight="1" spans="1:9">
      <c r="A284" s="5">
        <v>282</v>
      </c>
      <c r="B284" s="6" t="str">
        <f>" 林昱帆"</f>
        <v>林昱帆</v>
      </c>
      <c r="C284" s="6" t="str">
        <f t="shared" si="64"/>
        <v>男</v>
      </c>
      <c r="D284" s="6" t="s">
        <v>208</v>
      </c>
      <c r="E284" s="5" t="s">
        <v>228</v>
      </c>
      <c r="F284" s="5"/>
      <c r="H284" s="1"/>
      <c r="I284" s="7"/>
    </row>
    <row r="285" ht="19.95" customHeight="1" spans="1:9">
      <c r="A285" s="5">
        <v>283</v>
      </c>
      <c r="B285" s="6" t="str">
        <f>"潘清华"</f>
        <v>潘清华</v>
      </c>
      <c r="C285" s="6" t="str">
        <f t="shared" si="64"/>
        <v>男</v>
      </c>
      <c r="D285" s="6" t="s">
        <v>208</v>
      </c>
      <c r="E285" s="5" t="s">
        <v>76</v>
      </c>
      <c r="F285" s="5"/>
      <c r="H285" s="1"/>
      <c r="I285" s="7"/>
    </row>
    <row r="286" ht="19.95" customHeight="1" spans="1:9">
      <c r="A286" s="5">
        <v>284</v>
      </c>
      <c r="B286" s="6" t="str">
        <f>"胥应燕"</f>
        <v>胥应燕</v>
      </c>
      <c r="C286" s="6" t="str">
        <f t="shared" si="65"/>
        <v>女</v>
      </c>
      <c r="D286" s="6" t="s">
        <v>208</v>
      </c>
      <c r="E286" s="5" t="s">
        <v>229</v>
      </c>
      <c r="F286" s="5"/>
      <c r="H286" s="1"/>
      <c r="I286" s="7"/>
    </row>
    <row r="287" ht="19.95" customHeight="1" spans="1:9">
      <c r="A287" s="5">
        <v>285</v>
      </c>
      <c r="B287" s="6" t="str">
        <f>"石小格"</f>
        <v>石小格</v>
      </c>
      <c r="C287" s="6" t="str">
        <f t="shared" si="65"/>
        <v>女</v>
      </c>
      <c r="D287" s="6" t="s">
        <v>208</v>
      </c>
      <c r="E287" s="5" t="s">
        <v>21</v>
      </c>
      <c r="F287" s="5"/>
      <c r="H287" s="1"/>
      <c r="I287" s="7"/>
    </row>
    <row r="288" ht="19.95" customHeight="1" spans="1:9">
      <c r="A288" s="5">
        <v>286</v>
      </c>
      <c r="B288" s="6" t="str">
        <f>"欧阳文涛"</f>
        <v>欧阳文涛</v>
      </c>
      <c r="C288" s="6" t="str">
        <f>"男"</f>
        <v>男</v>
      </c>
      <c r="D288" s="6" t="s">
        <v>208</v>
      </c>
      <c r="E288" s="5" t="s">
        <v>230</v>
      </c>
      <c r="F288" s="5"/>
      <c r="H288" s="1"/>
      <c r="I288" s="7"/>
    </row>
    <row r="289" ht="19.95" customHeight="1" spans="1:9">
      <c r="A289" s="5">
        <v>287</v>
      </c>
      <c r="B289" s="6" t="str">
        <f>"黄小帆"</f>
        <v>黄小帆</v>
      </c>
      <c r="C289" s="6" t="str">
        <f t="shared" ref="C289:C295" si="66">"女"</f>
        <v>女</v>
      </c>
      <c r="D289" s="6" t="s">
        <v>208</v>
      </c>
      <c r="E289" s="5" t="s">
        <v>231</v>
      </c>
      <c r="F289" s="5"/>
      <c r="H289" s="1"/>
      <c r="I289" s="7"/>
    </row>
    <row r="290" ht="19.95" customHeight="1" spans="1:9">
      <c r="A290" s="5">
        <v>288</v>
      </c>
      <c r="B290" s="6" t="str">
        <f>"黄晓芬"</f>
        <v>黄晓芬</v>
      </c>
      <c r="C290" s="6" t="str">
        <f t="shared" si="66"/>
        <v>女</v>
      </c>
      <c r="D290" s="6" t="s">
        <v>208</v>
      </c>
      <c r="E290" s="5" t="s">
        <v>93</v>
      </c>
      <c r="F290" s="5"/>
      <c r="H290" s="1"/>
      <c r="I290" s="7"/>
    </row>
    <row r="291" ht="19.95" customHeight="1" spans="1:9">
      <c r="A291" s="5">
        <v>289</v>
      </c>
      <c r="B291" s="6" t="str">
        <f>"王德曜"</f>
        <v>王德曜</v>
      </c>
      <c r="C291" s="6" t="str">
        <f>"男"</f>
        <v>男</v>
      </c>
      <c r="D291" s="6" t="s">
        <v>208</v>
      </c>
      <c r="E291" s="5" t="s">
        <v>50</v>
      </c>
      <c r="F291" s="5"/>
      <c r="H291" s="1"/>
      <c r="I291" s="7"/>
    </row>
    <row r="292" ht="19.95" customHeight="1" spans="1:9">
      <c r="A292" s="5">
        <v>290</v>
      </c>
      <c r="B292" s="6" t="str">
        <f>"梁平"</f>
        <v>梁平</v>
      </c>
      <c r="C292" s="6" t="str">
        <f t="shared" si="66"/>
        <v>女</v>
      </c>
      <c r="D292" s="6" t="s">
        <v>208</v>
      </c>
      <c r="E292" s="5" t="s">
        <v>59</v>
      </c>
      <c r="F292" s="5"/>
      <c r="H292" s="1"/>
      <c r="I292" s="7"/>
    </row>
    <row r="293" ht="19.95" customHeight="1" spans="1:9">
      <c r="A293" s="5">
        <v>291</v>
      </c>
      <c r="B293" s="6" t="str">
        <f>"陈丹萍"</f>
        <v>陈丹萍</v>
      </c>
      <c r="C293" s="6" t="str">
        <f t="shared" si="66"/>
        <v>女</v>
      </c>
      <c r="D293" s="6" t="s">
        <v>208</v>
      </c>
      <c r="E293" s="5" t="s">
        <v>232</v>
      </c>
      <c r="F293" s="5"/>
      <c r="H293" s="1"/>
      <c r="I293" s="7"/>
    </row>
    <row r="294" ht="19.95" customHeight="1" spans="1:9">
      <c r="A294" s="5">
        <v>292</v>
      </c>
      <c r="B294" s="6" t="str">
        <f>"卢小龄"</f>
        <v>卢小龄</v>
      </c>
      <c r="C294" s="6" t="str">
        <f t="shared" si="66"/>
        <v>女</v>
      </c>
      <c r="D294" s="6" t="s">
        <v>208</v>
      </c>
      <c r="E294" s="5" t="s">
        <v>48</v>
      </c>
      <c r="F294" s="5"/>
      <c r="H294" s="1"/>
      <c r="I294" s="7"/>
    </row>
    <row r="295" ht="19.95" customHeight="1" spans="1:9">
      <c r="A295" s="5">
        <v>293</v>
      </c>
      <c r="B295" s="6" t="str">
        <f>"董小影"</f>
        <v>董小影</v>
      </c>
      <c r="C295" s="6" t="str">
        <f t="shared" si="66"/>
        <v>女</v>
      </c>
      <c r="D295" s="6" t="s">
        <v>208</v>
      </c>
      <c r="E295" s="5" t="s">
        <v>233</v>
      </c>
      <c r="F295" s="5"/>
      <c r="H295" s="1"/>
      <c r="I295" s="7"/>
    </row>
    <row r="296" ht="19.95" customHeight="1" spans="1:9">
      <c r="A296" s="5">
        <v>294</v>
      </c>
      <c r="B296" s="6" t="str">
        <f>"黄秋扬"</f>
        <v>黄秋扬</v>
      </c>
      <c r="C296" s="6" t="str">
        <f t="shared" ref="C296:C300" si="67">"男"</f>
        <v>男</v>
      </c>
      <c r="D296" s="6" t="s">
        <v>208</v>
      </c>
      <c r="E296" s="5" t="s">
        <v>118</v>
      </c>
      <c r="F296" s="5"/>
      <c r="H296" s="1"/>
      <c r="I296" s="7"/>
    </row>
    <row r="297" ht="19.95" customHeight="1" spans="1:9">
      <c r="A297" s="5">
        <v>295</v>
      </c>
      <c r="B297" s="6" t="str">
        <f>"覃瑶"</f>
        <v>覃瑶</v>
      </c>
      <c r="C297" s="6" t="str">
        <f t="shared" ref="C297:C301" si="68">"女"</f>
        <v>女</v>
      </c>
      <c r="D297" s="6" t="s">
        <v>208</v>
      </c>
      <c r="E297" s="5" t="s">
        <v>234</v>
      </c>
      <c r="F297" s="5"/>
      <c r="H297" s="1"/>
      <c r="I297" s="7"/>
    </row>
    <row r="298" ht="19.95" customHeight="1" spans="1:9">
      <c r="A298" s="5">
        <v>296</v>
      </c>
      <c r="B298" s="6" t="str">
        <f>"吉伟港"</f>
        <v>吉伟港</v>
      </c>
      <c r="C298" s="6" t="str">
        <f t="shared" si="67"/>
        <v>男</v>
      </c>
      <c r="D298" s="6" t="s">
        <v>208</v>
      </c>
      <c r="E298" s="5" t="s">
        <v>235</v>
      </c>
      <c r="F298" s="5"/>
      <c r="H298" s="1"/>
      <c r="I298" s="7"/>
    </row>
    <row r="299" ht="19.95" customHeight="1" spans="1:9">
      <c r="A299" s="5">
        <v>297</v>
      </c>
      <c r="B299" s="6" t="str">
        <f>"梁永曼"</f>
        <v>梁永曼</v>
      </c>
      <c r="C299" s="6" t="str">
        <f t="shared" si="68"/>
        <v>女</v>
      </c>
      <c r="D299" s="6" t="s">
        <v>208</v>
      </c>
      <c r="E299" s="5" t="s">
        <v>236</v>
      </c>
      <c r="F299" s="5"/>
      <c r="H299" s="1"/>
      <c r="I299" s="7"/>
    </row>
    <row r="300" ht="19.95" customHeight="1" spans="1:9">
      <c r="A300" s="5">
        <v>298</v>
      </c>
      <c r="B300" s="6" t="str">
        <f>"石清爽"</f>
        <v>石清爽</v>
      </c>
      <c r="C300" s="6" t="str">
        <f t="shared" si="67"/>
        <v>男</v>
      </c>
      <c r="D300" s="6" t="s">
        <v>208</v>
      </c>
      <c r="E300" s="5" t="s">
        <v>237</v>
      </c>
      <c r="F300" s="5"/>
      <c r="H300" s="1"/>
      <c r="I300" s="7"/>
    </row>
    <row r="301" ht="19.95" customHeight="1" spans="1:9">
      <c r="A301" s="5">
        <v>299</v>
      </c>
      <c r="B301" s="6" t="str">
        <f>"黄雪鹤"</f>
        <v>黄雪鹤</v>
      </c>
      <c r="C301" s="6" t="str">
        <f t="shared" si="68"/>
        <v>女</v>
      </c>
      <c r="D301" s="6" t="s">
        <v>208</v>
      </c>
      <c r="E301" s="5" t="s">
        <v>217</v>
      </c>
      <c r="F301" s="5"/>
      <c r="H301" s="1"/>
      <c r="I301" s="7"/>
    </row>
    <row r="302" ht="19.95" customHeight="1" spans="1:9">
      <c r="A302" s="5">
        <v>300</v>
      </c>
      <c r="B302" s="6" t="str">
        <f>"陈泽锐"</f>
        <v>陈泽锐</v>
      </c>
      <c r="C302" s="6" t="str">
        <f>"男"</f>
        <v>男</v>
      </c>
      <c r="D302" s="6" t="s">
        <v>208</v>
      </c>
      <c r="E302" s="5" t="s">
        <v>53</v>
      </c>
      <c r="F302" s="5"/>
      <c r="H302" s="1"/>
      <c r="I302" s="7"/>
    </row>
    <row r="303" ht="19.95" customHeight="1" spans="1:9">
      <c r="A303" s="5">
        <v>301</v>
      </c>
      <c r="B303" s="6" t="str">
        <f>"陈丹云"</f>
        <v>陈丹云</v>
      </c>
      <c r="C303" s="6" t="str">
        <f t="shared" ref="C303:C308" si="69">"女"</f>
        <v>女</v>
      </c>
      <c r="D303" s="6" t="s">
        <v>208</v>
      </c>
      <c r="E303" s="5" t="s">
        <v>147</v>
      </c>
      <c r="F303" s="5"/>
      <c r="H303" s="1"/>
      <c r="I303" s="7"/>
    </row>
    <row r="304" ht="19.95" customHeight="1" spans="1:9">
      <c r="A304" s="5">
        <v>302</v>
      </c>
      <c r="B304" s="6" t="str">
        <f>"龚婧"</f>
        <v>龚婧</v>
      </c>
      <c r="C304" s="6" t="str">
        <f t="shared" si="69"/>
        <v>女</v>
      </c>
      <c r="D304" s="6" t="s">
        <v>208</v>
      </c>
      <c r="E304" s="5" t="s">
        <v>92</v>
      </c>
      <c r="F304" s="5"/>
      <c r="H304" s="1"/>
      <c r="I304" s="7"/>
    </row>
    <row r="305" ht="19.95" customHeight="1" spans="1:9">
      <c r="A305" s="5">
        <v>303</v>
      </c>
      <c r="B305" s="6" t="str">
        <f>"潘泉凤"</f>
        <v>潘泉凤</v>
      </c>
      <c r="C305" s="6" t="str">
        <f t="shared" si="69"/>
        <v>女</v>
      </c>
      <c r="D305" s="6" t="s">
        <v>208</v>
      </c>
      <c r="E305" s="5" t="s">
        <v>145</v>
      </c>
      <c r="F305" s="5"/>
      <c r="H305" s="1"/>
      <c r="I305" s="7"/>
    </row>
    <row r="306" ht="19.95" customHeight="1" spans="1:9">
      <c r="A306" s="5">
        <v>304</v>
      </c>
      <c r="B306" s="6" t="str">
        <f>"左佳莹"</f>
        <v>左佳莹</v>
      </c>
      <c r="C306" s="6" t="str">
        <f t="shared" si="69"/>
        <v>女</v>
      </c>
      <c r="D306" s="6" t="s">
        <v>208</v>
      </c>
      <c r="E306" s="5" t="s">
        <v>238</v>
      </c>
      <c r="F306" s="5"/>
      <c r="H306" s="1"/>
      <c r="I306" s="7"/>
    </row>
    <row r="307" ht="19.95" customHeight="1" spans="1:9">
      <c r="A307" s="5">
        <v>305</v>
      </c>
      <c r="B307" s="6" t="str">
        <f>"王丽妍"</f>
        <v>王丽妍</v>
      </c>
      <c r="C307" s="6" t="str">
        <f t="shared" si="69"/>
        <v>女</v>
      </c>
      <c r="D307" s="6" t="s">
        <v>208</v>
      </c>
      <c r="E307" s="5" t="s">
        <v>35</v>
      </c>
      <c r="F307" s="5"/>
      <c r="H307" s="1"/>
      <c r="I307" s="7"/>
    </row>
    <row r="308" ht="19.95" customHeight="1" spans="1:9">
      <c r="A308" s="5">
        <v>306</v>
      </c>
      <c r="B308" s="6" t="str">
        <f>"黄淑金"</f>
        <v>黄淑金</v>
      </c>
      <c r="C308" s="6" t="str">
        <f t="shared" si="69"/>
        <v>女</v>
      </c>
      <c r="D308" s="6" t="s">
        <v>208</v>
      </c>
      <c r="E308" s="5" t="s">
        <v>147</v>
      </c>
      <c r="F308" s="5"/>
      <c r="H308" s="1"/>
      <c r="I308" s="7"/>
    </row>
    <row r="309" ht="19.95" customHeight="1" spans="1:9">
      <c r="A309" s="5">
        <v>307</v>
      </c>
      <c r="B309" s="6" t="str">
        <f>"黎智勇"</f>
        <v>黎智勇</v>
      </c>
      <c r="C309" s="6" t="str">
        <f>"男"</f>
        <v>男</v>
      </c>
      <c r="D309" s="6" t="s">
        <v>208</v>
      </c>
      <c r="E309" s="5" t="s">
        <v>239</v>
      </c>
      <c r="F309" s="5"/>
      <c r="H309" s="1"/>
      <c r="I309" s="7"/>
    </row>
    <row r="310" ht="19.95" customHeight="1" spans="1:9">
      <c r="A310" s="5">
        <v>308</v>
      </c>
      <c r="B310" s="6" t="str">
        <f>"陈欢"</f>
        <v>陈欢</v>
      </c>
      <c r="C310" s="6" t="str">
        <f t="shared" ref="C310:C319" si="70">"女"</f>
        <v>女</v>
      </c>
      <c r="D310" s="6" t="s">
        <v>208</v>
      </c>
      <c r="E310" s="5" t="s">
        <v>240</v>
      </c>
      <c r="F310" s="5"/>
      <c r="H310" s="1"/>
      <c r="I310" s="7"/>
    </row>
    <row r="311" ht="19.95" customHeight="1" spans="1:9">
      <c r="A311" s="5">
        <v>309</v>
      </c>
      <c r="B311" s="6" t="str">
        <f>"黄燕彬"</f>
        <v>黄燕彬</v>
      </c>
      <c r="C311" s="6" t="str">
        <f t="shared" si="70"/>
        <v>女</v>
      </c>
      <c r="D311" s="6" t="s">
        <v>208</v>
      </c>
      <c r="E311" s="5" t="s">
        <v>120</v>
      </c>
      <c r="F311" s="5"/>
      <c r="H311" s="1"/>
      <c r="I311" s="7"/>
    </row>
    <row r="312" ht="19.95" customHeight="1" spans="1:9">
      <c r="A312" s="5">
        <v>310</v>
      </c>
      <c r="B312" s="6" t="str">
        <f>"蒙媛媛"</f>
        <v>蒙媛媛</v>
      </c>
      <c r="C312" s="6" t="str">
        <f t="shared" si="70"/>
        <v>女</v>
      </c>
      <c r="D312" s="6" t="s">
        <v>208</v>
      </c>
      <c r="E312" s="5" t="s">
        <v>241</v>
      </c>
      <c r="F312" s="5"/>
      <c r="H312" s="1"/>
      <c r="I312" s="7"/>
    </row>
    <row r="313" ht="19.95" customHeight="1" spans="1:9">
      <c r="A313" s="5">
        <v>311</v>
      </c>
      <c r="B313" s="6" t="str">
        <f>"吉莎莎"</f>
        <v>吉莎莎</v>
      </c>
      <c r="C313" s="6" t="str">
        <f t="shared" si="70"/>
        <v>女</v>
      </c>
      <c r="D313" s="6" t="s">
        <v>208</v>
      </c>
      <c r="E313" s="5" t="s">
        <v>242</v>
      </c>
      <c r="F313" s="5"/>
      <c r="H313" s="1"/>
      <c r="I313" s="7"/>
    </row>
    <row r="314" ht="19.95" customHeight="1" spans="1:9">
      <c r="A314" s="5">
        <v>312</v>
      </c>
      <c r="B314" s="6" t="str">
        <f>"王明媚"</f>
        <v>王明媚</v>
      </c>
      <c r="C314" s="6" t="str">
        <f t="shared" si="70"/>
        <v>女</v>
      </c>
      <c r="D314" s="6" t="s">
        <v>208</v>
      </c>
      <c r="E314" s="5" t="s">
        <v>243</v>
      </c>
      <c r="F314" s="5"/>
      <c r="H314" s="1"/>
      <c r="I314" s="7"/>
    </row>
    <row r="315" ht="19.95" customHeight="1" spans="1:9">
      <c r="A315" s="5">
        <v>313</v>
      </c>
      <c r="B315" s="6" t="str">
        <f>"黄秀定"</f>
        <v>黄秀定</v>
      </c>
      <c r="C315" s="6" t="str">
        <f t="shared" si="70"/>
        <v>女</v>
      </c>
      <c r="D315" s="6" t="s">
        <v>208</v>
      </c>
      <c r="E315" s="5" t="s">
        <v>244</v>
      </c>
      <c r="F315" s="5"/>
      <c r="H315" s="1"/>
      <c r="I315" s="7"/>
    </row>
    <row r="316" ht="19.95" customHeight="1" spans="1:9">
      <c r="A316" s="5">
        <v>314</v>
      </c>
      <c r="B316" s="6" t="str">
        <f>"何琳"</f>
        <v>何琳</v>
      </c>
      <c r="C316" s="6" t="str">
        <f t="shared" si="70"/>
        <v>女</v>
      </c>
      <c r="D316" s="6" t="s">
        <v>208</v>
      </c>
      <c r="E316" s="5" t="s">
        <v>245</v>
      </c>
      <c r="F316" s="5"/>
      <c r="H316" s="1"/>
      <c r="I316" s="7"/>
    </row>
    <row r="317" ht="19.95" customHeight="1" spans="1:9">
      <c r="A317" s="5">
        <v>315</v>
      </c>
      <c r="B317" s="6" t="str">
        <f>"黄美倩"</f>
        <v>黄美倩</v>
      </c>
      <c r="C317" s="6" t="str">
        <f t="shared" si="70"/>
        <v>女</v>
      </c>
      <c r="D317" s="6" t="s">
        <v>208</v>
      </c>
      <c r="E317" s="5" t="s">
        <v>99</v>
      </c>
      <c r="F317" s="5"/>
      <c r="H317" s="1"/>
      <c r="I317" s="7"/>
    </row>
    <row r="318" ht="19.95" customHeight="1" spans="1:9">
      <c r="A318" s="5">
        <v>316</v>
      </c>
      <c r="B318" s="6" t="str">
        <f>"黄殊佩"</f>
        <v>黄殊佩</v>
      </c>
      <c r="C318" s="6" t="str">
        <f t="shared" si="70"/>
        <v>女</v>
      </c>
      <c r="D318" s="6" t="s">
        <v>208</v>
      </c>
      <c r="E318" s="5" t="s">
        <v>169</v>
      </c>
      <c r="F318" s="5"/>
      <c r="H318" s="1"/>
      <c r="I318" s="7"/>
    </row>
    <row r="319" ht="19.95" customHeight="1" spans="1:9">
      <c r="A319" s="5">
        <v>317</v>
      </c>
      <c r="B319" s="6" t="str">
        <f>"林佳佳"</f>
        <v>林佳佳</v>
      </c>
      <c r="C319" s="6" t="str">
        <f t="shared" si="70"/>
        <v>女</v>
      </c>
      <c r="D319" s="6" t="s">
        <v>208</v>
      </c>
      <c r="E319" s="5" t="s">
        <v>246</v>
      </c>
      <c r="F319" s="5"/>
      <c r="H319" s="1"/>
      <c r="I319" s="7"/>
    </row>
    <row r="320" ht="19.95" customHeight="1" spans="1:9">
      <c r="A320" s="5">
        <v>318</v>
      </c>
      <c r="B320" s="6" t="str">
        <f>"黄兴"</f>
        <v>黄兴</v>
      </c>
      <c r="C320" s="6" t="str">
        <f t="shared" ref="C320:C323" si="71">"男"</f>
        <v>男</v>
      </c>
      <c r="D320" s="6" t="s">
        <v>208</v>
      </c>
      <c r="E320" s="5" t="s">
        <v>114</v>
      </c>
      <c r="F320" s="5"/>
      <c r="H320" s="1"/>
      <c r="I320" s="7"/>
    </row>
    <row r="321" ht="19.95" customHeight="1" spans="1:9">
      <c r="A321" s="5">
        <v>319</v>
      </c>
      <c r="B321" s="6" t="str">
        <f>"徐全"</f>
        <v>徐全</v>
      </c>
      <c r="C321" s="6" t="str">
        <f t="shared" si="71"/>
        <v>男</v>
      </c>
      <c r="D321" s="6" t="s">
        <v>208</v>
      </c>
      <c r="E321" s="5" t="s">
        <v>119</v>
      </c>
      <c r="F321" s="5"/>
      <c r="H321" s="1"/>
      <c r="I321" s="7"/>
    </row>
    <row r="322" ht="19.95" customHeight="1" spans="1:9">
      <c r="A322" s="5">
        <v>320</v>
      </c>
      <c r="B322" s="6" t="str">
        <f>"王小康"</f>
        <v>王小康</v>
      </c>
      <c r="C322" s="6" t="str">
        <f t="shared" ref="C322:C331" si="72">"女"</f>
        <v>女</v>
      </c>
      <c r="D322" s="6" t="s">
        <v>208</v>
      </c>
      <c r="E322" s="5" t="s">
        <v>213</v>
      </c>
      <c r="F322" s="5"/>
      <c r="H322" s="1"/>
      <c r="I322" s="7"/>
    </row>
    <row r="323" ht="19.95" customHeight="1" spans="1:9">
      <c r="A323" s="5">
        <v>321</v>
      </c>
      <c r="B323" s="6" t="str">
        <f>"陈裕龙"</f>
        <v>陈裕龙</v>
      </c>
      <c r="C323" s="6" t="str">
        <f t="shared" si="71"/>
        <v>男</v>
      </c>
      <c r="D323" s="6" t="s">
        <v>208</v>
      </c>
      <c r="E323" s="5" t="s">
        <v>28</v>
      </c>
      <c r="F323" s="5"/>
      <c r="H323" s="1"/>
      <c r="I323" s="7"/>
    </row>
    <row r="324" ht="19.95" customHeight="1" spans="1:9">
      <c r="A324" s="5">
        <v>322</v>
      </c>
      <c r="B324" s="6" t="str">
        <f>"卓柳静"</f>
        <v>卓柳静</v>
      </c>
      <c r="C324" s="6" t="str">
        <f t="shared" si="72"/>
        <v>女</v>
      </c>
      <c r="D324" s="6" t="s">
        <v>208</v>
      </c>
      <c r="E324" s="5" t="s">
        <v>247</v>
      </c>
      <c r="F324" s="5"/>
      <c r="H324" s="1"/>
      <c r="I324" s="7"/>
    </row>
    <row r="325" ht="19.95" customHeight="1" spans="1:9">
      <c r="A325" s="5">
        <v>323</v>
      </c>
      <c r="B325" s="6" t="str">
        <f>"吉姚瑶"</f>
        <v>吉姚瑶</v>
      </c>
      <c r="C325" s="6" t="str">
        <f t="shared" si="72"/>
        <v>女</v>
      </c>
      <c r="D325" s="6" t="s">
        <v>208</v>
      </c>
      <c r="E325" s="5" t="s">
        <v>204</v>
      </c>
      <c r="F325" s="5"/>
      <c r="H325" s="1"/>
      <c r="I325" s="7"/>
    </row>
    <row r="326" ht="19.95" customHeight="1" spans="1:9">
      <c r="A326" s="5">
        <v>324</v>
      </c>
      <c r="B326" s="6" t="str">
        <f>"邱玲晶"</f>
        <v>邱玲晶</v>
      </c>
      <c r="C326" s="6" t="str">
        <f t="shared" si="72"/>
        <v>女</v>
      </c>
      <c r="D326" s="6" t="s">
        <v>208</v>
      </c>
      <c r="E326" s="5" t="s">
        <v>123</v>
      </c>
      <c r="F326" s="5"/>
      <c r="H326" s="1"/>
      <c r="I326" s="7"/>
    </row>
    <row r="327" ht="19.95" customHeight="1" spans="1:9">
      <c r="A327" s="5">
        <v>325</v>
      </c>
      <c r="B327" s="6" t="str">
        <f>"周慧明"</f>
        <v>周慧明</v>
      </c>
      <c r="C327" s="6" t="str">
        <f t="shared" si="72"/>
        <v>女</v>
      </c>
      <c r="D327" s="6" t="s">
        <v>208</v>
      </c>
      <c r="E327" s="5" t="s">
        <v>129</v>
      </c>
      <c r="F327" s="5"/>
      <c r="H327" s="1"/>
      <c r="I327" s="7"/>
    </row>
    <row r="328" ht="19.95" customHeight="1" spans="1:9">
      <c r="A328" s="5">
        <v>326</v>
      </c>
      <c r="B328" s="6" t="str">
        <f>"庄乐美"</f>
        <v>庄乐美</v>
      </c>
      <c r="C328" s="6" t="str">
        <f t="shared" si="72"/>
        <v>女</v>
      </c>
      <c r="D328" s="6" t="s">
        <v>208</v>
      </c>
      <c r="E328" s="5" t="s">
        <v>248</v>
      </c>
      <c r="F328" s="5"/>
      <c r="H328" s="1"/>
      <c r="I328" s="7"/>
    </row>
    <row r="329" ht="19.95" customHeight="1" spans="1:9">
      <c r="A329" s="5">
        <v>327</v>
      </c>
      <c r="B329" s="6" t="str">
        <f>"林佳丽"</f>
        <v>林佳丽</v>
      </c>
      <c r="C329" s="6" t="str">
        <f t="shared" si="72"/>
        <v>女</v>
      </c>
      <c r="D329" s="6" t="s">
        <v>208</v>
      </c>
      <c r="E329" s="5" t="s">
        <v>215</v>
      </c>
      <c r="F329" s="5"/>
      <c r="H329" s="1"/>
      <c r="I329" s="7"/>
    </row>
    <row r="330" ht="19.95" customHeight="1" spans="1:9">
      <c r="A330" s="5">
        <v>328</v>
      </c>
      <c r="B330" s="6" t="str">
        <f>"丘智裕"</f>
        <v>丘智裕</v>
      </c>
      <c r="C330" s="6" t="str">
        <f t="shared" si="72"/>
        <v>女</v>
      </c>
      <c r="D330" s="6" t="s">
        <v>208</v>
      </c>
      <c r="E330" s="5" t="s">
        <v>248</v>
      </c>
      <c r="F330" s="5"/>
      <c r="H330" s="1"/>
      <c r="I330" s="7"/>
    </row>
    <row r="331" ht="19.95" customHeight="1" spans="1:9">
      <c r="A331" s="5">
        <v>329</v>
      </c>
      <c r="B331" s="6" t="str">
        <f>"郑小甜"</f>
        <v>郑小甜</v>
      </c>
      <c r="C331" s="6" t="str">
        <f t="shared" si="72"/>
        <v>女</v>
      </c>
      <c r="D331" s="6" t="s">
        <v>208</v>
      </c>
      <c r="E331" s="5" t="s">
        <v>99</v>
      </c>
      <c r="F331" s="5"/>
      <c r="H331" s="1"/>
      <c r="I331" s="7"/>
    </row>
    <row r="332" ht="19.95" customHeight="1" spans="1:9">
      <c r="A332" s="5">
        <v>330</v>
      </c>
      <c r="B332" s="6" t="str">
        <f>"吉永志"</f>
        <v>吉永志</v>
      </c>
      <c r="C332" s="6" t="str">
        <f>"男"</f>
        <v>男</v>
      </c>
      <c r="D332" s="6" t="s">
        <v>208</v>
      </c>
      <c r="E332" s="5" t="s">
        <v>249</v>
      </c>
      <c r="F332" s="5"/>
      <c r="H332" s="1"/>
      <c r="I332" s="7"/>
    </row>
    <row r="333" ht="19.95" customHeight="1" spans="1:9">
      <c r="A333" s="5">
        <v>331</v>
      </c>
      <c r="B333" s="6" t="str">
        <f>"李晓玲"</f>
        <v>李晓玲</v>
      </c>
      <c r="C333" s="6" t="str">
        <f t="shared" ref="C333:C339" si="73">"女"</f>
        <v>女</v>
      </c>
      <c r="D333" s="6" t="s">
        <v>208</v>
      </c>
      <c r="E333" s="5" t="s">
        <v>187</v>
      </c>
      <c r="F333" s="5"/>
      <c r="H333" s="1"/>
      <c r="I333" s="7"/>
    </row>
    <row r="334" ht="19.95" customHeight="1" spans="1:9">
      <c r="A334" s="5">
        <v>332</v>
      </c>
      <c r="B334" s="6" t="str">
        <f>"李梦"</f>
        <v>李梦</v>
      </c>
      <c r="C334" s="6" t="str">
        <f t="shared" si="73"/>
        <v>女</v>
      </c>
      <c r="D334" s="6" t="s">
        <v>208</v>
      </c>
      <c r="E334" s="5" t="s">
        <v>250</v>
      </c>
      <c r="F334" s="5"/>
      <c r="H334" s="1"/>
      <c r="I334" s="7"/>
    </row>
    <row r="335" ht="19.95" customHeight="1" spans="1:9">
      <c r="A335" s="5">
        <v>333</v>
      </c>
      <c r="B335" s="6" t="str">
        <f>"左成漫"</f>
        <v>左成漫</v>
      </c>
      <c r="C335" s="6" t="str">
        <f t="shared" si="73"/>
        <v>女</v>
      </c>
      <c r="D335" s="6" t="s">
        <v>208</v>
      </c>
      <c r="E335" s="5" t="s">
        <v>199</v>
      </c>
      <c r="F335" s="5"/>
      <c r="H335" s="1"/>
      <c r="I335" s="7"/>
    </row>
    <row r="336" ht="19.95" customHeight="1" spans="1:9">
      <c r="A336" s="5">
        <v>334</v>
      </c>
      <c r="B336" s="6" t="str">
        <f>"吴丽莹"</f>
        <v>吴丽莹</v>
      </c>
      <c r="C336" s="6" t="str">
        <f t="shared" si="73"/>
        <v>女</v>
      </c>
      <c r="D336" s="6" t="s">
        <v>208</v>
      </c>
      <c r="E336" s="5" t="s">
        <v>180</v>
      </c>
      <c r="F336" s="5"/>
      <c r="H336" s="1"/>
      <c r="I336" s="7"/>
    </row>
    <row r="337" ht="19.95" customHeight="1" spans="1:9">
      <c r="A337" s="5">
        <v>335</v>
      </c>
      <c r="B337" s="6" t="str">
        <f>"冯义莹"</f>
        <v>冯义莹</v>
      </c>
      <c r="C337" s="6" t="str">
        <f t="shared" si="73"/>
        <v>女</v>
      </c>
      <c r="D337" s="6" t="s">
        <v>208</v>
      </c>
      <c r="E337" s="5" t="s">
        <v>58</v>
      </c>
      <c r="F337" s="5"/>
      <c r="H337" s="1"/>
      <c r="I337" s="7"/>
    </row>
    <row r="338" ht="19.95" customHeight="1" spans="1:9">
      <c r="A338" s="5">
        <v>336</v>
      </c>
      <c r="B338" s="6" t="str">
        <f>"黄漫妮"</f>
        <v>黄漫妮</v>
      </c>
      <c r="C338" s="6" t="str">
        <f t="shared" si="73"/>
        <v>女</v>
      </c>
      <c r="D338" s="6" t="s">
        <v>208</v>
      </c>
      <c r="E338" s="5" t="s">
        <v>251</v>
      </c>
      <c r="F338" s="5"/>
      <c r="H338" s="1"/>
      <c r="I338" s="7"/>
    </row>
    <row r="339" ht="19.95" customHeight="1" spans="1:9">
      <c r="A339" s="5">
        <v>337</v>
      </c>
      <c r="B339" s="6" t="str">
        <f>"陈卓晓婉"</f>
        <v>陈卓晓婉</v>
      </c>
      <c r="C339" s="6" t="str">
        <f t="shared" si="73"/>
        <v>女</v>
      </c>
      <c r="D339" s="6" t="s">
        <v>208</v>
      </c>
      <c r="E339" s="5" t="s">
        <v>252</v>
      </c>
      <c r="F339" s="5"/>
      <c r="H339" s="1"/>
      <c r="I339" s="7"/>
    </row>
    <row r="340" ht="19.95" customHeight="1" spans="1:9">
      <c r="A340" s="5">
        <v>338</v>
      </c>
      <c r="B340" s="6" t="str">
        <f>"高杰友"</f>
        <v>高杰友</v>
      </c>
      <c r="C340" s="6" t="str">
        <f t="shared" ref="C340:C344" si="74">"男"</f>
        <v>男</v>
      </c>
      <c r="D340" s="6" t="s">
        <v>208</v>
      </c>
      <c r="E340" s="5" t="s">
        <v>253</v>
      </c>
      <c r="F340" s="5"/>
      <c r="H340" s="1"/>
      <c r="I340" s="7"/>
    </row>
    <row r="341" ht="19.95" customHeight="1" spans="1:9">
      <c r="A341" s="5">
        <v>339</v>
      </c>
      <c r="B341" s="6" t="str">
        <f>"黄群"</f>
        <v>黄群</v>
      </c>
      <c r="C341" s="6" t="str">
        <f t="shared" ref="C341:C347" si="75">"女"</f>
        <v>女</v>
      </c>
      <c r="D341" s="6" t="s">
        <v>208</v>
      </c>
      <c r="E341" s="5" t="s">
        <v>254</v>
      </c>
      <c r="F341" s="5"/>
      <c r="H341" s="1"/>
      <c r="I341" s="7"/>
    </row>
    <row r="342" ht="19.95" customHeight="1" spans="1:9">
      <c r="A342" s="5">
        <v>340</v>
      </c>
      <c r="B342" s="6" t="str">
        <f>"李瑄"</f>
        <v>李瑄</v>
      </c>
      <c r="C342" s="6" t="str">
        <f t="shared" si="74"/>
        <v>男</v>
      </c>
      <c r="D342" s="6" t="s">
        <v>208</v>
      </c>
      <c r="E342" s="5" t="s">
        <v>17</v>
      </c>
      <c r="F342" s="5"/>
      <c r="H342" s="1"/>
      <c r="I342" s="7"/>
    </row>
    <row r="343" ht="19.95" customHeight="1" spans="1:9">
      <c r="A343" s="5">
        <v>341</v>
      </c>
      <c r="B343" s="6" t="str">
        <f>"符泉彬"</f>
        <v>符泉彬</v>
      </c>
      <c r="C343" s="6" t="str">
        <f t="shared" si="74"/>
        <v>男</v>
      </c>
      <c r="D343" s="6" t="s">
        <v>208</v>
      </c>
      <c r="E343" s="5" t="s">
        <v>255</v>
      </c>
      <c r="F343" s="5"/>
      <c r="H343" s="1"/>
      <c r="I343" s="7"/>
    </row>
    <row r="344" ht="19.95" customHeight="1" spans="1:9">
      <c r="A344" s="5">
        <v>342</v>
      </c>
      <c r="B344" s="6" t="str">
        <f>"黄建铭"</f>
        <v>黄建铭</v>
      </c>
      <c r="C344" s="6" t="str">
        <f t="shared" si="74"/>
        <v>男</v>
      </c>
      <c r="D344" s="6" t="s">
        <v>208</v>
      </c>
      <c r="E344" s="5" t="s">
        <v>53</v>
      </c>
      <c r="F344" s="5"/>
      <c r="H344" s="1"/>
      <c r="I344" s="7"/>
    </row>
    <row r="345" ht="19.95" customHeight="1" spans="1:9">
      <c r="A345" s="5">
        <v>343</v>
      </c>
      <c r="B345" s="6" t="str">
        <f>"黄穆颖"</f>
        <v>黄穆颖</v>
      </c>
      <c r="C345" s="6" t="str">
        <f t="shared" si="75"/>
        <v>女</v>
      </c>
      <c r="D345" s="6" t="s">
        <v>208</v>
      </c>
      <c r="E345" s="5" t="s">
        <v>51</v>
      </c>
      <c r="F345" s="5"/>
      <c r="H345" s="1"/>
      <c r="I345" s="7"/>
    </row>
    <row r="346" ht="19.95" customHeight="1" spans="1:9">
      <c r="A346" s="5">
        <v>344</v>
      </c>
      <c r="B346" s="6" t="str">
        <f>"张彩莲"</f>
        <v>张彩莲</v>
      </c>
      <c r="C346" s="6" t="str">
        <f t="shared" si="75"/>
        <v>女</v>
      </c>
      <c r="D346" s="6" t="s">
        <v>208</v>
      </c>
      <c r="E346" s="5" t="s">
        <v>256</v>
      </c>
      <c r="F346" s="5"/>
      <c r="H346" s="1"/>
      <c r="I346" s="7"/>
    </row>
    <row r="347" ht="19.95" customHeight="1" spans="1:9">
      <c r="A347" s="5">
        <v>345</v>
      </c>
      <c r="B347" s="6" t="str">
        <f>"杨丽婷"</f>
        <v>杨丽婷</v>
      </c>
      <c r="C347" s="6" t="str">
        <f t="shared" si="75"/>
        <v>女</v>
      </c>
      <c r="D347" s="6" t="s">
        <v>208</v>
      </c>
      <c r="E347" s="5" t="s">
        <v>186</v>
      </c>
      <c r="F347" s="5"/>
      <c r="H347" s="1"/>
      <c r="I347" s="7"/>
    </row>
    <row r="348" ht="19.95" customHeight="1" spans="1:9">
      <c r="A348" s="5">
        <v>346</v>
      </c>
      <c r="B348" s="6" t="str">
        <f>"陈福榕"</f>
        <v>陈福榕</v>
      </c>
      <c r="C348" s="6" t="str">
        <f t="shared" ref="C348:C352" si="76">"男"</f>
        <v>男</v>
      </c>
      <c r="D348" s="6" t="s">
        <v>208</v>
      </c>
      <c r="E348" s="5" t="s">
        <v>25</v>
      </c>
      <c r="F348" s="5"/>
      <c r="H348" s="1"/>
      <c r="I348" s="7"/>
    </row>
    <row r="349" ht="19.95" customHeight="1" spans="1:9">
      <c r="A349" s="5">
        <v>347</v>
      </c>
      <c r="B349" s="6" t="str">
        <f>"赵章伟"</f>
        <v>赵章伟</v>
      </c>
      <c r="C349" s="6" t="str">
        <f t="shared" si="76"/>
        <v>男</v>
      </c>
      <c r="D349" s="6" t="s">
        <v>208</v>
      </c>
      <c r="E349" s="5" t="s">
        <v>257</v>
      </c>
      <c r="F349" s="5"/>
      <c r="H349" s="1"/>
      <c r="I349" s="7"/>
    </row>
    <row r="350" ht="19.95" customHeight="1" spans="1:9">
      <c r="A350" s="5">
        <v>348</v>
      </c>
      <c r="B350" s="6" t="str">
        <f>"林腾"</f>
        <v>林腾</v>
      </c>
      <c r="C350" s="6" t="str">
        <f t="shared" ref="C350:C363" si="77">"女"</f>
        <v>女</v>
      </c>
      <c r="D350" s="6" t="s">
        <v>208</v>
      </c>
      <c r="E350" s="5" t="s">
        <v>258</v>
      </c>
      <c r="F350" s="5"/>
      <c r="H350" s="1"/>
      <c r="I350" s="7"/>
    </row>
    <row r="351" ht="19.95" customHeight="1" spans="1:9">
      <c r="A351" s="5">
        <v>349</v>
      </c>
      <c r="B351" s="6" t="str">
        <f>"谢东秦"</f>
        <v>谢东秦</v>
      </c>
      <c r="C351" s="6" t="str">
        <f t="shared" si="76"/>
        <v>男</v>
      </c>
      <c r="D351" s="6" t="s">
        <v>208</v>
      </c>
      <c r="E351" s="5" t="s">
        <v>17</v>
      </c>
      <c r="F351" s="5"/>
      <c r="H351" s="1"/>
      <c r="I351" s="7"/>
    </row>
    <row r="352" ht="19.95" customHeight="1" spans="1:9">
      <c r="A352" s="5">
        <v>350</v>
      </c>
      <c r="B352" s="6" t="str">
        <f>"黄鹏斌"</f>
        <v>黄鹏斌</v>
      </c>
      <c r="C352" s="6" t="str">
        <f t="shared" si="76"/>
        <v>男</v>
      </c>
      <c r="D352" s="6" t="s">
        <v>208</v>
      </c>
      <c r="E352" s="5" t="s">
        <v>23</v>
      </c>
      <c r="F352" s="5"/>
      <c r="H352" s="1"/>
      <c r="I352" s="7"/>
    </row>
    <row r="353" ht="19.95" customHeight="1" spans="1:9">
      <c r="A353" s="5">
        <v>351</v>
      </c>
      <c r="B353" s="6" t="str">
        <f>"蔡青妤"</f>
        <v>蔡青妤</v>
      </c>
      <c r="C353" s="6" t="str">
        <f t="shared" si="77"/>
        <v>女</v>
      </c>
      <c r="D353" s="6" t="s">
        <v>208</v>
      </c>
      <c r="E353" s="5" t="s">
        <v>113</v>
      </c>
      <c r="F353" s="5"/>
      <c r="H353" s="1"/>
      <c r="I353" s="7"/>
    </row>
    <row r="354" ht="19.95" customHeight="1" spans="1:9">
      <c r="A354" s="5">
        <v>352</v>
      </c>
      <c r="B354" s="6" t="str">
        <f>"王昱婷"</f>
        <v>王昱婷</v>
      </c>
      <c r="C354" s="6" t="str">
        <f t="shared" si="77"/>
        <v>女</v>
      </c>
      <c r="D354" s="6" t="s">
        <v>208</v>
      </c>
      <c r="E354" s="5" t="s">
        <v>97</v>
      </c>
      <c r="F354" s="5"/>
      <c r="H354" s="1"/>
      <c r="I354" s="7"/>
    </row>
    <row r="355" ht="19.95" customHeight="1" spans="1:9">
      <c r="A355" s="5">
        <v>353</v>
      </c>
      <c r="B355" s="6" t="str">
        <f>"王婷"</f>
        <v>王婷</v>
      </c>
      <c r="C355" s="6" t="str">
        <f t="shared" si="77"/>
        <v>女</v>
      </c>
      <c r="D355" s="6" t="s">
        <v>208</v>
      </c>
      <c r="E355" s="5" t="s">
        <v>80</v>
      </c>
      <c r="F355" s="5"/>
      <c r="H355" s="1"/>
      <c r="I355" s="7"/>
    </row>
    <row r="356" ht="19.95" customHeight="1" spans="1:9">
      <c r="A356" s="5">
        <v>354</v>
      </c>
      <c r="B356" s="6" t="str">
        <f>"林晓玲"</f>
        <v>林晓玲</v>
      </c>
      <c r="C356" s="6" t="str">
        <f t="shared" si="77"/>
        <v>女</v>
      </c>
      <c r="D356" s="6" t="s">
        <v>208</v>
      </c>
      <c r="E356" s="5" t="s">
        <v>54</v>
      </c>
      <c r="F356" s="5"/>
      <c r="H356" s="1"/>
      <c r="I356" s="7"/>
    </row>
    <row r="357" ht="19.95" customHeight="1" spans="1:9">
      <c r="A357" s="5">
        <v>355</v>
      </c>
      <c r="B357" s="6" t="str">
        <f>"宁秋"</f>
        <v>宁秋</v>
      </c>
      <c r="C357" s="6" t="str">
        <f t="shared" si="77"/>
        <v>女</v>
      </c>
      <c r="D357" s="6" t="s">
        <v>208</v>
      </c>
      <c r="E357" s="5" t="s">
        <v>259</v>
      </c>
      <c r="F357" s="5"/>
      <c r="H357" s="1"/>
      <c r="I357" s="7"/>
    </row>
    <row r="358" ht="19.95" customHeight="1" spans="1:9">
      <c r="A358" s="5">
        <v>356</v>
      </c>
      <c r="B358" s="6" t="str">
        <f>"张少若"</f>
        <v>张少若</v>
      </c>
      <c r="C358" s="6" t="str">
        <f t="shared" si="77"/>
        <v>女</v>
      </c>
      <c r="D358" s="6" t="s">
        <v>208</v>
      </c>
      <c r="E358" s="5" t="s">
        <v>241</v>
      </c>
      <c r="F358" s="5"/>
      <c r="H358" s="1"/>
      <c r="I358" s="7"/>
    </row>
    <row r="359" ht="19.95" customHeight="1" spans="1:9">
      <c r="A359" s="5">
        <v>357</v>
      </c>
      <c r="B359" s="6" t="str">
        <f>"黄思诗"</f>
        <v>黄思诗</v>
      </c>
      <c r="C359" s="6" t="str">
        <f t="shared" si="77"/>
        <v>女</v>
      </c>
      <c r="D359" s="6" t="s">
        <v>208</v>
      </c>
      <c r="E359" s="5" t="s">
        <v>225</v>
      </c>
      <c r="F359" s="5"/>
      <c r="H359" s="1"/>
      <c r="I359" s="7"/>
    </row>
    <row r="360" ht="19.95" customHeight="1" spans="1:9">
      <c r="A360" s="5">
        <v>358</v>
      </c>
      <c r="B360" s="6" t="str">
        <f>"蒋惠佳"</f>
        <v>蒋惠佳</v>
      </c>
      <c r="C360" s="6" t="str">
        <f t="shared" si="77"/>
        <v>女</v>
      </c>
      <c r="D360" s="6" t="s">
        <v>208</v>
      </c>
      <c r="E360" s="5" t="s">
        <v>260</v>
      </c>
      <c r="F360" s="5"/>
      <c r="H360" s="1"/>
      <c r="I360" s="7"/>
    </row>
    <row r="361" ht="19.95" customHeight="1" spans="1:9">
      <c r="A361" s="5">
        <v>359</v>
      </c>
      <c r="B361" s="6" t="str">
        <f>"郑慧"</f>
        <v>郑慧</v>
      </c>
      <c r="C361" s="6" t="str">
        <f t="shared" si="77"/>
        <v>女</v>
      </c>
      <c r="D361" s="6" t="s">
        <v>208</v>
      </c>
      <c r="E361" s="5" t="s">
        <v>88</v>
      </c>
      <c r="F361" s="5"/>
      <c r="H361" s="1"/>
      <c r="I361" s="7"/>
    </row>
    <row r="362" ht="19.95" customHeight="1" spans="1:9">
      <c r="A362" s="5">
        <v>360</v>
      </c>
      <c r="B362" s="6" t="str">
        <f>"盆淑怡"</f>
        <v>盆淑怡</v>
      </c>
      <c r="C362" s="6" t="str">
        <f t="shared" si="77"/>
        <v>女</v>
      </c>
      <c r="D362" s="6" t="s">
        <v>208</v>
      </c>
      <c r="E362" s="5" t="s">
        <v>261</v>
      </c>
      <c r="F362" s="5"/>
      <c r="H362" s="1"/>
      <c r="I362" s="7"/>
    </row>
    <row r="363" ht="19.95" customHeight="1" spans="1:9">
      <c r="A363" s="5">
        <v>361</v>
      </c>
      <c r="B363" s="6" t="str">
        <f>"黄佳文"</f>
        <v>黄佳文</v>
      </c>
      <c r="C363" s="6" t="str">
        <f t="shared" si="77"/>
        <v>女</v>
      </c>
      <c r="D363" s="6" t="s">
        <v>208</v>
      </c>
      <c r="E363" s="5" t="s">
        <v>130</v>
      </c>
      <c r="F363" s="5"/>
      <c r="H363" s="1"/>
      <c r="I363" s="7"/>
    </row>
    <row r="364" ht="19.95" customHeight="1" spans="1:9">
      <c r="A364" s="5">
        <v>362</v>
      </c>
      <c r="B364" s="6" t="str">
        <f>"吴鹏飞"</f>
        <v>吴鹏飞</v>
      </c>
      <c r="C364" s="6" t="str">
        <f t="shared" ref="C364:C368" si="78">"男"</f>
        <v>男</v>
      </c>
      <c r="D364" s="6" t="s">
        <v>208</v>
      </c>
      <c r="E364" s="5" t="s">
        <v>84</v>
      </c>
      <c r="F364" s="5"/>
      <c r="H364" s="1"/>
      <c r="I364" s="7"/>
    </row>
    <row r="365" ht="19.95" customHeight="1" spans="1:9">
      <c r="A365" s="5">
        <v>363</v>
      </c>
      <c r="B365" s="6" t="str">
        <f>"林常欢"</f>
        <v>林常欢</v>
      </c>
      <c r="C365" s="6" t="str">
        <f t="shared" ref="C365:C369" si="79">"女"</f>
        <v>女</v>
      </c>
      <c r="D365" s="6" t="s">
        <v>208</v>
      </c>
      <c r="E365" s="5" t="s">
        <v>262</v>
      </c>
      <c r="F365" s="5"/>
      <c r="H365" s="1"/>
      <c r="I365" s="7"/>
    </row>
    <row r="366" ht="19.95" customHeight="1" spans="1:9">
      <c r="A366" s="5">
        <v>364</v>
      </c>
      <c r="B366" s="6" t="str">
        <f>"黄宇宝"</f>
        <v>黄宇宝</v>
      </c>
      <c r="C366" s="6" t="str">
        <f t="shared" si="78"/>
        <v>男</v>
      </c>
      <c r="D366" s="6" t="s">
        <v>208</v>
      </c>
      <c r="E366" s="5" t="s">
        <v>25</v>
      </c>
      <c r="F366" s="5"/>
      <c r="H366" s="1"/>
      <c r="I366" s="7"/>
    </row>
    <row r="367" ht="19.95" customHeight="1" spans="1:9">
      <c r="A367" s="5">
        <v>365</v>
      </c>
      <c r="B367" s="6" t="str">
        <f>"詹盈盈"</f>
        <v>詹盈盈</v>
      </c>
      <c r="C367" s="6" t="str">
        <f t="shared" si="79"/>
        <v>女</v>
      </c>
      <c r="D367" s="6" t="s">
        <v>208</v>
      </c>
      <c r="E367" s="5" t="s">
        <v>263</v>
      </c>
      <c r="F367" s="5"/>
      <c r="H367" s="1"/>
      <c r="I367" s="7"/>
    </row>
    <row r="368" ht="19.95" customHeight="1" spans="1:9">
      <c r="A368" s="5">
        <v>366</v>
      </c>
      <c r="B368" s="6" t="str">
        <f>"卓伊翔"</f>
        <v>卓伊翔</v>
      </c>
      <c r="C368" s="6" t="str">
        <f t="shared" si="78"/>
        <v>男</v>
      </c>
      <c r="D368" s="6" t="s">
        <v>208</v>
      </c>
      <c r="E368" s="5" t="s">
        <v>264</v>
      </c>
      <c r="F368" s="5"/>
      <c r="H368" s="1"/>
      <c r="I368" s="7"/>
    </row>
    <row r="369" ht="19.95" customHeight="1" spans="1:9">
      <c r="A369" s="5">
        <v>367</v>
      </c>
      <c r="B369" s="6" t="str">
        <f>"陈方雨"</f>
        <v>陈方雨</v>
      </c>
      <c r="C369" s="6" t="str">
        <f t="shared" si="79"/>
        <v>女</v>
      </c>
      <c r="D369" s="6" t="s">
        <v>208</v>
      </c>
      <c r="E369" s="5" t="s">
        <v>204</v>
      </c>
      <c r="F369" s="5"/>
      <c r="H369" s="1"/>
      <c r="I369" s="7"/>
    </row>
    <row r="370" ht="19.95" customHeight="1" spans="1:9">
      <c r="A370" s="5">
        <v>368</v>
      </c>
      <c r="B370" s="6" t="str">
        <f>"林锐奇"</f>
        <v>林锐奇</v>
      </c>
      <c r="C370" s="6" t="str">
        <f>"男"</f>
        <v>男</v>
      </c>
      <c r="D370" s="6" t="s">
        <v>208</v>
      </c>
      <c r="E370" s="5" t="s">
        <v>265</v>
      </c>
      <c r="F370" s="5"/>
      <c r="H370" s="1"/>
      <c r="I370" s="7"/>
    </row>
    <row r="371" ht="19.95" customHeight="1" spans="1:9">
      <c r="A371" s="5">
        <v>369</v>
      </c>
      <c r="B371" s="6" t="str">
        <f>"黄顺奇"</f>
        <v>黄顺奇</v>
      </c>
      <c r="C371" s="6" t="str">
        <f>"男"</f>
        <v>男</v>
      </c>
      <c r="D371" s="6" t="s">
        <v>208</v>
      </c>
      <c r="E371" s="5" t="s">
        <v>45</v>
      </c>
      <c r="F371" s="5"/>
      <c r="H371" s="1"/>
      <c r="I371" s="7"/>
    </row>
    <row r="372" ht="19.95" customHeight="1" spans="1:9">
      <c r="A372" s="5">
        <v>370</v>
      </c>
      <c r="B372" s="6" t="str">
        <f>"吉翠慧"</f>
        <v>吉翠慧</v>
      </c>
      <c r="C372" s="6" t="str">
        <f t="shared" ref="C372:C376" si="80">"女"</f>
        <v>女</v>
      </c>
      <c r="D372" s="6" t="s">
        <v>208</v>
      </c>
      <c r="E372" s="5" t="s">
        <v>266</v>
      </c>
      <c r="F372" s="5"/>
      <c r="H372" s="1"/>
      <c r="I372" s="7"/>
    </row>
    <row r="373" ht="19.95" customHeight="1" spans="1:9">
      <c r="A373" s="5">
        <v>371</v>
      </c>
      <c r="B373" s="6" t="str">
        <f>"陈灵霞"</f>
        <v>陈灵霞</v>
      </c>
      <c r="C373" s="6" t="str">
        <f t="shared" si="80"/>
        <v>女</v>
      </c>
      <c r="D373" s="6" t="s">
        <v>208</v>
      </c>
      <c r="E373" s="5" t="s">
        <v>267</v>
      </c>
      <c r="F373" s="5"/>
      <c r="H373" s="1"/>
      <c r="I373" s="7"/>
    </row>
    <row r="374" ht="19.95" customHeight="1" spans="1:9">
      <c r="A374" s="5">
        <v>372</v>
      </c>
      <c r="B374" s="6" t="str">
        <f>"王慧知"</f>
        <v>王慧知</v>
      </c>
      <c r="C374" s="6" t="str">
        <f t="shared" si="80"/>
        <v>女</v>
      </c>
      <c r="D374" s="6" t="s">
        <v>208</v>
      </c>
      <c r="E374" s="5" t="s">
        <v>268</v>
      </c>
      <c r="F374" s="5"/>
      <c r="H374" s="1"/>
      <c r="I374" s="7"/>
    </row>
    <row r="375" ht="19.95" customHeight="1" spans="1:9">
      <c r="A375" s="5">
        <v>373</v>
      </c>
      <c r="B375" s="6" t="str">
        <f>"董晓琪"</f>
        <v>董晓琪</v>
      </c>
      <c r="C375" s="6" t="str">
        <f t="shared" si="80"/>
        <v>女</v>
      </c>
      <c r="D375" s="6" t="s">
        <v>208</v>
      </c>
      <c r="E375" s="5" t="s">
        <v>269</v>
      </c>
      <c r="F375" s="5"/>
      <c r="H375" s="1"/>
      <c r="I375" s="7"/>
    </row>
    <row r="376" ht="19.95" customHeight="1" spans="1:9">
      <c r="A376" s="5">
        <v>374</v>
      </c>
      <c r="B376" s="6" t="str">
        <f>"吉秀怡"</f>
        <v>吉秀怡</v>
      </c>
      <c r="C376" s="6" t="str">
        <f t="shared" si="80"/>
        <v>女</v>
      </c>
      <c r="D376" s="6" t="s">
        <v>208</v>
      </c>
      <c r="E376" s="5" t="s">
        <v>113</v>
      </c>
      <c r="F376" s="5"/>
      <c r="H376" s="1"/>
      <c r="I376" s="7"/>
    </row>
    <row r="377" ht="19.95" customHeight="1" spans="1:9">
      <c r="A377" s="5">
        <v>375</v>
      </c>
      <c r="B377" s="6" t="str">
        <f>"张俊"</f>
        <v>张俊</v>
      </c>
      <c r="C377" s="6" t="str">
        <f t="shared" ref="C377:C385" si="81">"男"</f>
        <v>男</v>
      </c>
      <c r="D377" s="6" t="s">
        <v>208</v>
      </c>
      <c r="E377" s="5" t="s">
        <v>270</v>
      </c>
      <c r="F377" s="5"/>
      <c r="H377" s="1"/>
      <c r="I377" s="7"/>
    </row>
    <row r="378" ht="19.95" customHeight="1" spans="1:9">
      <c r="A378" s="5">
        <v>376</v>
      </c>
      <c r="B378" s="6" t="str">
        <f>"喻畅"</f>
        <v>喻畅</v>
      </c>
      <c r="C378" s="6" t="str">
        <f t="shared" ref="C378:C380" si="82">"女"</f>
        <v>女</v>
      </c>
      <c r="D378" s="6" t="s">
        <v>208</v>
      </c>
      <c r="E378" s="5" t="s">
        <v>271</v>
      </c>
      <c r="F378" s="5"/>
      <c r="H378" s="1"/>
      <c r="I378" s="7"/>
    </row>
    <row r="379" ht="19.95" customHeight="1" spans="1:9">
      <c r="A379" s="5">
        <v>377</v>
      </c>
      <c r="B379" s="6" t="str">
        <f>"王盈盈"</f>
        <v>王盈盈</v>
      </c>
      <c r="C379" s="6" t="str">
        <f t="shared" si="82"/>
        <v>女</v>
      </c>
      <c r="D379" s="6" t="s">
        <v>208</v>
      </c>
      <c r="E379" s="5" t="s">
        <v>120</v>
      </c>
      <c r="F379" s="5"/>
      <c r="H379" s="1"/>
      <c r="I379" s="7"/>
    </row>
    <row r="380" ht="19.95" customHeight="1" spans="1:9">
      <c r="A380" s="5">
        <v>378</v>
      </c>
      <c r="B380" s="6" t="str">
        <f>"卢耀娟"</f>
        <v>卢耀娟</v>
      </c>
      <c r="C380" s="6" t="str">
        <f t="shared" si="82"/>
        <v>女</v>
      </c>
      <c r="D380" s="6" t="s">
        <v>208</v>
      </c>
      <c r="E380" s="5" t="s">
        <v>272</v>
      </c>
      <c r="F380" s="5"/>
      <c r="H380" s="1"/>
      <c r="I380" s="7"/>
    </row>
    <row r="381" ht="19.95" customHeight="1" spans="1:9">
      <c r="A381" s="5">
        <v>379</v>
      </c>
      <c r="B381" s="6" t="str">
        <f>"黄少博"</f>
        <v>黄少博</v>
      </c>
      <c r="C381" s="6" t="str">
        <f t="shared" si="81"/>
        <v>男</v>
      </c>
      <c r="D381" s="6" t="s">
        <v>208</v>
      </c>
      <c r="E381" s="5" t="s">
        <v>25</v>
      </c>
      <c r="F381" s="5"/>
      <c r="H381" s="1"/>
      <c r="I381" s="7"/>
    </row>
    <row r="382" ht="19.95" customHeight="1" spans="1:9">
      <c r="A382" s="5">
        <v>380</v>
      </c>
      <c r="B382" s="6" t="str">
        <f>"陈冠祥"</f>
        <v>陈冠祥</v>
      </c>
      <c r="C382" s="6" t="str">
        <f t="shared" si="81"/>
        <v>男</v>
      </c>
      <c r="D382" s="6" t="s">
        <v>208</v>
      </c>
      <c r="E382" s="5" t="s">
        <v>146</v>
      </c>
      <c r="F382" s="5"/>
      <c r="H382" s="1"/>
      <c r="I382" s="7"/>
    </row>
    <row r="383" ht="19.95" customHeight="1" spans="1:9">
      <c r="A383" s="5">
        <v>381</v>
      </c>
      <c r="B383" s="6" t="str">
        <f>"石震"</f>
        <v>石震</v>
      </c>
      <c r="C383" s="6" t="str">
        <f t="shared" si="81"/>
        <v>男</v>
      </c>
      <c r="D383" s="6" t="s">
        <v>208</v>
      </c>
      <c r="E383" s="5" t="s">
        <v>273</v>
      </c>
      <c r="F383" s="5"/>
      <c r="H383" s="1"/>
      <c r="I383" s="7"/>
    </row>
    <row r="384" ht="19.95" customHeight="1" spans="1:9">
      <c r="A384" s="5">
        <v>382</v>
      </c>
      <c r="B384" s="6" t="str">
        <f>"刘颜荣"</f>
        <v>刘颜荣</v>
      </c>
      <c r="C384" s="6" t="str">
        <f t="shared" si="81"/>
        <v>男</v>
      </c>
      <c r="D384" s="6" t="s">
        <v>208</v>
      </c>
      <c r="E384" s="5" t="s">
        <v>257</v>
      </c>
      <c r="F384" s="5"/>
      <c r="H384" s="1"/>
      <c r="I384" s="7"/>
    </row>
    <row r="385" ht="19.95" customHeight="1" spans="1:9">
      <c r="A385" s="5">
        <v>383</v>
      </c>
      <c r="B385" s="6" t="str">
        <f>"刘啸志"</f>
        <v>刘啸志</v>
      </c>
      <c r="C385" s="6" t="str">
        <f t="shared" si="81"/>
        <v>男</v>
      </c>
      <c r="D385" s="6" t="s">
        <v>208</v>
      </c>
      <c r="E385" s="5" t="s">
        <v>76</v>
      </c>
      <c r="F385" s="5"/>
      <c r="H385" s="1"/>
      <c r="I385" s="7"/>
    </row>
    <row r="386" ht="19.95" customHeight="1" spans="1:9">
      <c r="A386" s="5">
        <v>384</v>
      </c>
      <c r="B386" s="6" t="str">
        <f>"朱子仙"</f>
        <v>朱子仙</v>
      </c>
      <c r="C386" s="6" t="str">
        <f t="shared" ref="C386:C389" si="83">"女"</f>
        <v>女</v>
      </c>
      <c r="D386" s="6" t="s">
        <v>208</v>
      </c>
      <c r="E386" s="5" t="s">
        <v>274</v>
      </c>
      <c r="F386" s="5"/>
      <c r="H386" s="1"/>
      <c r="I386" s="7"/>
    </row>
    <row r="387" ht="19.95" customHeight="1" spans="1:9">
      <c r="A387" s="5">
        <v>385</v>
      </c>
      <c r="B387" s="6" t="str">
        <f>"朱世晟"</f>
        <v>朱世晟</v>
      </c>
      <c r="C387" s="6" t="str">
        <f>"男"</f>
        <v>男</v>
      </c>
      <c r="D387" s="6" t="s">
        <v>208</v>
      </c>
      <c r="E387" s="5" t="s">
        <v>25</v>
      </c>
      <c r="F387" s="5"/>
      <c r="H387" s="1"/>
      <c r="I387" s="7"/>
    </row>
    <row r="388" ht="19.95" customHeight="1" spans="1:9">
      <c r="A388" s="5">
        <v>386</v>
      </c>
      <c r="B388" s="6" t="str">
        <f>"黄倩玲"</f>
        <v>黄倩玲</v>
      </c>
      <c r="C388" s="6" t="str">
        <f t="shared" si="83"/>
        <v>女</v>
      </c>
      <c r="D388" s="6" t="s">
        <v>208</v>
      </c>
      <c r="E388" s="5" t="s">
        <v>14</v>
      </c>
      <c r="F388" s="5"/>
      <c r="H388" s="1"/>
      <c r="I388" s="7"/>
    </row>
    <row r="389" ht="19.95" customHeight="1" spans="1:9">
      <c r="A389" s="5">
        <v>387</v>
      </c>
      <c r="B389" s="6" t="str">
        <f>"符舒静"</f>
        <v>符舒静</v>
      </c>
      <c r="C389" s="6" t="str">
        <f t="shared" si="83"/>
        <v>女</v>
      </c>
      <c r="D389" s="6" t="s">
        <v>208</v>
      </c>
      <c r="E389" s="5" t="s">
        <v>263</v>
      </c>
      <c r="F389" s="5"/>
      <c r="H389" s="1"/>
      <c r="I389" s="7"/>
    </row>
    <row r="390" ht="19.95" customHeight="1" spans="1:9">
      <c r="A390" s="5">
        <v>388</v>
      </c>
      <c r="B390" s="6" t="str">
        <f>"陈恒榜"</f>
        <v>陈恒榜</v>
      </c>
      <c r="C390" s="6" t="str">
        <f>"男"</f>
        <v>男</v>
      </c>
      <c r="D390" s="6" t="s">
        <v>208</v>
      </c>
      <c r="E390" s="5" t="s">
        <v>275</v>
      </c>
      <c r="F390" s="5"/>
      <c r="H390" s="1"/>
      <c r="I390" s="7"/>
    </row>
    <row r="391" ht="19.95" customHeight="1" spans="1:9">
      <c r="A391" s="5">
        <v>389</v>
      </c>
      <c r="B391" s="6" t="str">
        <f>"陈亭屹"</f>
        <v>陈亭屹</v>
      </c>
      <c r="C391" s="6" t="str">
        <f t="shared" ref="C391:C394" si="84">"女"</f>
        <v>女</v>
      </c>
      <c r="D391" s="6" t="s">
        <v>208</v>
      </c>
      <c r="E391" s="5" t="s">
        <v>276</v>
      </c>
      <c r="F391" s="5"/>
      <c r="H391" s="1"/>
      <c r="I391" s="7"/>
    </row>
    <row r="392" ht="19.95" customHeight="1" spans="1:9">
      <c r="A392" s="5">
        <v>390</v>
      </c>
      <c r="B392" s="6" t="str">
        <f>"林欣"</f>
        <v>林欣</v>
      </c>
      <c r="C392" s="6" t="str">
        <f t="shared" si="84"/>
        <v>女</v>
      </c>
      <c r="D392" s="6" t="s">
        <v>208</v>
      </c>
      <c r="E392" s="5" t="s">
        <v>110</v>
      </c>
      <c r="F392" s="5"/>
      <c r="H392" s="1"/>
      <c r="I392" s="7"/>
    </row>
    <row r="393" ht="19.95" customHeight="1" spans="1:9">
      <c r="A393" s="5">
        <v>391</v>
      </c>
      <c r="B393" s="6" t="str">
        <f>"郑淼"</f>
        <v>郑淼</v>
      </c>
      <c r="C393" s="6" t="str">
        <f t="shared" si="84"/>
        <v>女</v>
      </c>
      <c r="D393" s="6" t="s">
        <v>208</v>
      </c>
      <c r="E393" s="5" t="s">
        <v>122</v>
      </c>
      <c r="F393" s="5"/>
      <c r="H393" s="1"/>
      <c r="I393" s="7"/>
    </row>
    <row r="394" ht="19.95" customHeight="1" spans="1:9">
      <c r="A394" s="5">
        <v>392</v>
      </c>
      <c r="B394" s="6" t="str">
        <f>"梁萍"</f>
        <v>梁萍</v>
      </c>
      <c r="C394" s="6" t="str">
        <f t="shared" si="84"/>
        <v>女</v>
      </c>
      <c r="D394" s="6" t="s">
        <v>277</v>
      </c>
      <c r="E394" s="5" t="s">
        <v>187</v>
      </c>
      <c r="F394" s="5"/>
      <c r="H394" s="1"/>
      <c r="I394" s="7"/>
    </row>
    <row r="395" ht="19.95" customHeight="1" spans="1:9">
      <c r="A395" s="5">
        <v>393</v>
      </c>
      <c r="B395" s="6" t="str">
        <f>"黄嘉航"</f>
        <v>黄嘉航</v>
      </c>
      <c r="C395" s="6" t="str">
        <f t="shared" ref="C395:C397" si="85">"男"</f>
        <v>男</v>
      </c>
      <c r="D395" s="6" t="s">
        <v>277</v>
      </c>
      <c r="E395" s="5" t="s">
        <v>278</v>
      </c>
      <c r="F395" s="5"/>
      <c r="H395" s="1"/>
      <c r="I395" s="7"/>
    </row>
    <row r="396" ht="19.95" customHeight="1" spans="1:9">
      <c r="A396" s="5">
        <v>394</v>
      </c>
      <c r="B396" s="6" t="str">
        <f>"符大志"</f>
        <v>符大志</v>
      </c>
      <c r="C396" s="6" t="str">
        <f t="shared" si="85"/>
        <v>男</v>
      </c>
      <c r="D396" s="6" t="s">
        <v>277</v>
      </c>
      <c r="E396" s="5" t="s">
        <v>279</v>
      </c>
      <c r="F396" s="5"/>
      <c r="H396" s="1"/>
      <c r="I396" s="7"/>
    </row>
    <row r="397" ht="19.95" customHeight="1" spans="1:9">
      <c r="A397" s="5">
        <v>395</v>
      </c>
      <c r="B397" s="6" t="str">
        <f>"黄世效"</f>
        <v>黄世效</v>
      </c>
      <c r="C397" s="6" t="str">
        <f t="shared" si="85"/>
        <v>男</v>
      </c>
      <c r="D397" s="6" t="s">
        <v>277</v>
      </c>
      <c r="E397" s="5" t="s">
        <v>280</v>
      </c>
      <c r="F397" s="5"/>
      <c r="H397" s="1"/>
      <c r="I397" s="7"/>
    </row>
    <row r="398" ht="19.95" customHeight="1" spans="1:9">
      <c r="A398" s="5">
        <v>396</v>
      </c>
      <c r="B398" s="6" t="str">
        <f>"林燕优"</f>
        <v>林燕优</v>
      </c>
      <c r="C398" s="6" t="str">
        <f t="shared" ref="C398:C402" si="86">"女"</f>
        <v>女</v>
      </c>
      <c r="D398" s="6" t="s">
        <v>277</v>
      </c>
      <c r="E398" s="5" t="s">
        <v>281</v>
      </c>
      <c r="F398" s="5"/>
      <c r="H398" s="1"/>
      <c r="I398" s="7"/>
    </row>
    <row r="399" ht="19.95" customHeight="1" spans="1:9">
      <c r="A399" s="5">
        <v>397</v>
      </c>
      <c r="B399" s="6" t="str">
        <f>"陈常乐"</f>
        <v>陈常乐</v>
      </c>
      <c r="C399" s="6" t="str">
        <f t="shared" ref="C399:C404" si="87">"男"</f>
        <v>男</v>
      </c>
      <c r="D399" s="6" t="s">
        <v>277</v>
      </c>
      <c r="E399" s="5" t="s">
        <v>282</v>
      </c>
      <c r="F399" s="5"/>
      <c r="H399" s="1"/>
      <c r="I399" s="7"/>
    </row>
    <row r="400" ht="19.95" customHeight="1" spans="1:9">
      <c r="A400" s="5">
        <v>398</v>
      </c>
      <c r="B400" s="6" t="str">
        <f>"莫志聪"</f>
        <v>莫志聪</v>
      </c>
      <c r="C400" s="6" t="str">
        <f t="shared" si="87"/>
        <v>男</v>
      </c>
      <c r="D400" s="6" t="s">
        <v>277</v>
      </c>
      <c r="E400" s="5" t="s">
        <v>148</v>
      </c>
      <c r="F400" s="5"/>
      <c r="H400" s="1"/>
      <c r="I400" s="7"/>
    </row>
    <row r="401" ht="19.95" customHeight="1" spans="1:9">
      <c r="A401" s="5">
        <v>399</v>
      </c>
      <c r="B401" s="6" t="str">
        <f>"黄家敏"</f>
        <v>黄家敏</v>
      </c>
      <c r="C401" s="6" t="str">
        <f t="shared" si="86"/>
        <v>女</v>
      </c>
      <c r="D401" s="6" t="s">
        <v>277</v>
      </c>
      <c r="E401" s="5" t="s">
        <v>283</v>
      </c>
      <c r="F401" s="5"/>
      <c r="H401" s="1"/>
      <c r="I401" s="7"/>
    </row>
    <row r="402" ht="19.95" customHeight="1" spans="1:9">
      <c r="A402" s="5">
        <v>400</v>
      </c>
      <c r="B402" s="6" t="str">
        <f>"齐紫芯"</f>
        <v>齐紫芯</v>
      </c>
      <c r="C402" s="6" t="str">
        <f t="shared" si="86"/>
        <v>女</v>
      </c>
      <c r="D402" s="6" t="s">
        <v>277</v>
      </c>
      <c r="E402" s="5" t="s">
        <v>284</v>
      </c>
      <c r="F402" s="5"/>
      <c r="H402" s="1"/>
      <c r="I402" s="7"/>
    </row>
    <row r="403" ht="19.95" customHeight="1" spans="1:9">
      <c r="A403" s="5">
        <v>401</v>
      </c>
      <c r="B403" s="6" t="str">
        <f>"邓航杰"</f>
        <v>邓航杰</v>
      </c>
      <c r="C403" s="6" t="str">
        <f t="shared" si="87"/>
        <v>男</v>
      </c>
      <c r="D403" s="6" t="s">
        <v>277</v>
      </c>
      <c r="E403" s="5" t="s">
        <v>249</v>
      </c>
      <c r="F403" s="5"/>
      <c r="H403" s="1"/>
      <c r="I403" s="7"/>
    </row>
    <row r="404" ht="19.95" customHeight="1" spans="1:9">
      <c r="A404" s="5">
        <v>402</v>
      </c>
      <c r="B404" s="6" t="str">
        <f>"符德练"</f>
        <v>符德练</v>
      </c>
      <c r="C404" s="6" t="str">
        <f t="shared" si="87"/>
        <v>男</v>
      </c>
      <c r="D404" s="6" t="s">
        <v>277</v>
      </c>
      <c r="E404" s="5" t="s">
        <v>285</v>
      </c>
      <c r="F404" s="5"/>
      <c r="H404" s="1"/>
      <c r="I404" s="7"/>
    </row>
    <row r="405" ht="19.95" customHeight="1" spans="1:9">
      <c r="A405" s="5">
        <v>403</v>
      </c>
      <c r="B405" s="6" t="str">
        <f>"王佳思"</f>
        <v>王佳思</v>
      </c>
      <c r="C405" s="6" t="str">
        <f t="shared" ref="C405:C412" si="88">"女"</f>
        <v>女</v>
      </c>
      <c r="D405" s="6" t="s">
        <v>277</v>
      </c>
      <c r="E405" s="5" t="s">
        <v>286</v>
      </c>
      <c r="F405" s="5"/>
      <c r="H405" s="1"/>
      <c r="I405" s="7"/>
    </row>
    <row r="406" ht="19.95" customHeight="1" spans="1:9">
      <c r="A406" s="5">
        <v>404</v>
      </c>
      <c r="B406" s="6" t="str">
        <f>"陆海峰"</f>
        <v>陆海峰</v>
      </c>
      <c r="C406" s="6" t="str">
        <f>"男"</f>
        <v>男</v>
      </c>
      <c r="D406" s="6" t="s">
        <v>277</v>
      </c>
      <c r="E406" s="5" t="s">
        <v>287</v>
      </c>
      <c r="F406" s="5"/>
      <c r="H406" s="1"/>
      <c r="I406" s="7"/>
    </row>
    <row r="407" ht="19.95" customHeight="1" spans="1:9">
      <c r="A407" s="5">
        <v>405</v>
      </c>
      <c r="B407" s="6" t="str">
        <f>"符晅鼎"</f>
        <v>符晅鼎</v>
      </c>
      <c r="C407" s="6" t="str">
        <f>"男"</f>
        <v>男</v>
      </c>
      <c r="D407" s="6" t="s">
        <v>277</v>
      </c>
      <c r="E407" s="5" t="s">
        <v>18</v>
      </c>
      <c r="F407" s="5"/>
      <c r="H407" s="1"/>
      <c r="I407" s="7"/>
    </row>
    <row r="408" ht="19.95" customHeight="1" spans="1:9">
      <c r="A408" s="5">
        <v>406</v>
      </c>
      <c r="B408" s="6" t="str">
        <f>"陈海珊"</f>
        <v>陈海珊</v>
      </c>
      <c r="C408" s="6" t="str">
        <f t="shared" si="88"/>
        <v>女</v>
      </c>
      <c r="D408" s="6" t="s">
        <v>277</v>
      </c>
      <c r="E408" s="5" t="s">
        <v>288</v>
      </c>
      <c r="F408" s="5"/>
      <c r="H408" s="1"/>
      <c r="I408" s="7"/>
    </row>
    <row r="409" ht="19.95" customHeight="1" spans="1:9">
      <c r="A409" s="5">
        <v>407</v>
      </c>
      <c r="B409" s="6" t="str">
        <f>"钟晓倩"</f>
        <v>钟晓倩</v>
      </c>
      <c r="C409" s="6" t="str">
        <f t="shared" si="88"/>
        <v>女</v>
      </c>
      <c r="D409" s="6" t="s">
        <v>277</v>
      </c>
      <c r="E409" s="5" t="s">
        <v>113</v>
      </c>
      <c r="F409" s="5"/>
      <c r="H409" s="1"/>
      <c r="I409" s="7"/>
    </row>
    <row r="410" ht="19.95" customHeight="1" spans="1:9">
      <c r="A410" s="5">
        <v>408</v>
      </c>
      <c r="B410" s="6" t="str">
        <f>"廖晨阳"</f>
        <v>廖晨阳</v>
      </c>
      <c r="C410" s="6" t="str">
        <f t="shared" si="88"/>
        <v>女</v>
      </c>
      <c r="D410" s="6" t="s">
        <v>277</v>
      </c>
      <c r="E410" s="5" t="s">
        <v>289</v>
      </c>
      <c r="F410" s="5"/>
      <c r="H410" s="1"/>
      <c r="I410" s="7"/>
    </row>
    <row r="411" ht="19.95" customHeight="1" spans="1:9">
      <c r="A411" s="5">
        <v>409</v>
      </c>
      <c r="B411" s="6" t="str">
        <f>"黄婷"</f>
        <v>黄婷</v>
      </c>
      <c r="C411" s="6" t="str">
        <f t="shared" si="88"/>
        <v>女</v>
      </c>
      <c r="D411" s="6" t="s">
        <v>277</v>
      </c>
      <c r="E411" s="5" t="s">
        <v>290</v>
      </c>
      <c r="F411" s="5"/>
      <c r="H411" s="1"/>
      <c r="I411" s="7"/>
    </row>
    <row r="412" ht="19.95" customHeight="1" spans="1:9">
      <c r="A412" s="5">
        <v>410</v>
      </c>
      <c r="B412" s="6" t="str">
        <f>"黄丽佳"</f>
        <v>黄丽佳</v>
      </c>
      <c r="C412" s="6" t="str">
        <f t="shared" si="88"/>
        <v>女</v>
      </c>
      <c r="D412" s="6" t="s">
        <v>277</v>
      </c>
      <c r="E412" s="5" t="s">
        <v>129</v>
      </c>
      <c r="F412" s="5"/>
      <c r="H412" s="1"/>
      <c r="I412" s="7"/>
    </row>
    <row r="413" ht="19.95" customHeight="1" spans="1:9">
      <c r="A413" s="5">
        <v>411</v>
      </c>
      <c r="B413" s="6" t="str">
        <f>"黄俊诚"</f>
        <v>黄俊诚</v>
      </c>
      <c r="C413" s="6" t="str">
        <f t="shared" ref="C413:C417" si="89">"男"</f>
        <v>男</v>
      </c>
      <c r="D413" s="6" t="s">
        <v>277</v>
      </c>
      <c r="E413" s="5" t="s">
        <v>291</v>
      </c>
      <c r="F413" s="5"/>
      <c r="H413" s="1"/>
      <c r="I413" s="7"/>
    </row>
    <row r="414" ht="19.95" customHeight="1" spans="1:9">
      <c r="A414" s="5">
        <v>412</v>
      </c>
      <c r="B414" s="6" t="str">
        <f>"刘超"</f>
        <v>刘超</v>
      </c>
      <c r="C414" s="6" t="str">
        <f t="shared" si="89"/>
        <v>男</v>
      </c>
      <c r="D414" s="6" t="s">
        <v>277</v>
      </c>
      <c r="E414" s="5" t="s">
        <v>292</v>
      </c>
      <c r="F414" s="5"/>
      <c r="H414" s="1"/>
      <c r="I414" s="7"/>
    </row>
    <row r="415" ht="19.95" customHeight="1" spans="1:9">
      <c r="A415" s="5">
        <v>413</v>
      </c>
      <c r="B415" s="6" t="str">
        <f>"王虹丹"</f>
        <v>王虹丹</v>
      </c>
      <c r="C415" s="6" t="str">
        <f t="shared" ref="C415:C419" si="90">"女"</f>
        <v>女</v>
      </c>
      <c r="D415" s="6" t="s">
        <v>277</v>
      </c>
      <c r="E415" s="5" t="s">
        <v>271</v>
      </c>
      <c r="F415" s="5"/>
      <c r="H415" s="1"/>
      <c r="I415" s="7"/>
    </row>
    <row r="416" ht="19.95" customHeight="1" spans="1:9">
      <c r="A416" s="5">
        <v>414</v>
      </c>
      <c r="B416" s="6" t="str">
        <f>"黄千千"</f>
        <v>黄千千</v>
      </c>
      <c r="C416" s="6" t="str">
        <f t="shared" si="90"/>
        <v>女</v>
      </c>
      <c r="D416" s="6" t="s">
        <v>277</v>
      </c>
      <c r="E416" s="5" t="s">
        <v>293</v>
      </c>
      <c r="F416" s="5"/>
      <c r="H416" s="1"/>
      <c r="I416" s="7"/>
    </row>
    <row r="417" ht="19.95" customHeight="1" spans="1:9">
      <c r="A417" s="5">
        <v>415</v>
      </c>
      <c r="B417" s="6" t="str">
        <f>"黄雅劲"</f>
        <v>黄雅劲</v>
      </c>
      <c r="C417" s="6" t="str">
        <f t="shared" si="89"/>
        <v>男</v>
      </c>
      <c r="D417" s="6" t="s">
        <v>277</v>
      </c>
      <c r="E417" s="5" t="s">
        <v>294</v>
      </c>
      <c r="F417" s="5"/>
      <c r="H417" s="1"/>
      <c r="I417" s="7"/>
    </row>
    <row r="418" ht="19.95" customHeight="1" spans="1:9">
      <c r="A418" s="5">
        <v>416</v>
      </c>
      <c r="B418" s="6" t="str">
        <f>"黄莹"</f>
        <v>黄莹</v>
      </c>
      <c r="C418" s="6" t="str">
        <f t="shared" si="90"/>
        <v>女</v>
      </c>
      <c r="D418" s="6" t="s">
        <v>277</v>
      </c>
      <c r="E418" s="5" t="s">
        <v>20</v>
      </c>
      <c r="F418" s="5"/>
      <c r="H418" s="1"/>
      <c r="I418" s="7"/>
    </row>
    <row r="419" ht="19.95" customHeight="1" spans="1:9">
      <c r="A419" s="5">
        <v>417</v>
      </c>
      <c r="B419" s="6" t="str">
        <f>"谭海荣"</f>
        <v>谭海荣</v>
      </c>
      <c r="C419" s="6" t="str">
        <f t="shared" si="90"/>
        <v>女</v>
      </c>
      <c r="D419" s="6" t="s">
        <v>277</v>
      </c>
      <c r="E419" s="5" t="s">
        <v>295</v>
      </c>
      <c r="F419" s="5"/>
      <c r="H419" s="1"/>
      <c r="I419" s="7"/>
    </row>
    <row r="420" ht="19.95" customHeight="1" spans="1:9">
      <c r="A420" s="5">
        <v>418</v>
      </c>
      <c r="B420" s="6" t="str">
        <f>"何和兴"</f>
        <v>何和兴</v>
      </c>
      <c r="C420" s="6" t="str">
        <f t="shared" ref="C420:C424" si="91">"男"</f>
        <v>男</v>
      </c>
      <c r="D420" s="6" t="s">
        <v>277</v>
      </c>
      <c r="E420" s="5" t="s">
        <v>296</v>
      </c>
      <c r="F420" s="5"/>
      <c r="H420" s="1"/>
      <c r="I420" s="7"/>
    </row>
    <row r="421" ht="19.95" customHeight="1" spans="1:9">
      <c r="A421" s="5">
        <v>419</v>
      </c>
      <c r="B421" s="6" t="str">
        <f>"杨辉"</f>
        <v>杨辉</v>
      </c>
      <c r="C421" s="6" t="str">
        <f t="shared" si="91"/>
        <v>男</v>
      </c>
      <c r="D421" s="6" t="s">
        <v>277</v>
      </c>
      <c r="E421" s="5" t="s">
        <v>297</v>
      </c>
      <c r="F421" s="5"/>
      <c r="H421" s="1"/>
      <c r="I421" s="7"/>
    </row>
    <row r="422" ht="19.95" customHeight="1" spans="1:9">
      <c r="A422" s="5">
        <v>420</v>
      </c>
      <c r="B422" s="6" t="str">
        <f>"符传彦"</f>
        <v>符传彦</v>
      </c>
      <c r="C422" s="6" t="str">
        <f t="shared" si="91"/>
        <v>男</v>
      </c>
      <c r="D422" s="6" t="s">
        <v>277</v>
      </c>
      <c r="E422" s="5" t="s">
        <v>298</v>
      </c>
      <c r="F422" s="5"/>
      <c r="H422" s="1"/>
      <c r="I422" s="7"/>
    </row>
    <row r="423" ht="19.95" customHeight="1" spans="1:9">
      <c r="A423" s="5">
        <v>421</v>
      </c>
      <c r="B423" s="6" t="str">
        <f>"李佳岷"</f>
        <v>李佳岷</v>
      </c>
      <c r="C423" s="6" t="str">
        <f t="shared" si="91"/>
        <v>男</v>
      </c>
      <c r="D423" s="6" t="s">
        <v>277</v>
      </c>
      <c r="E423" s="5" t="s">
        <v>197</v>
      </c>
      <c r="F423" s="5"/>
      <c r="H423" s="1"/>
      <c r="I423" s="7"/>
    </row>
    <row r="424" ht="19.95" customHeight="1" spans="1:9">
      <c r="A424" s="5">
        <v>422</v>
      </c>
      <c r="B424" s="6" t="str">
        <f>"苏家豪"</f>
        <v>苏家豪</v>
      </c>
      <c r="C424" s="6" t="str">
        <f t="shared" si="91"/>
        <v>男</v>
      </c>
      <c r="D424" s="6" t="s">
        <v>277</v>
      </c>
      <c r="E424" s="5" t="s">
        <v>249</v>
      </c>
      <c r="F424" s="5"/>
      <c r="H424" s="1"/>
      <c r="I424" s="7"/>
    </row>
    <row r="425" ht="19.95" customHeight="1" spans="1:9">
      <c r="A425" s="5">
        <v>423</v>
      </c>
      <c r="B425" s="6" t="str">
        <f>"吴馈丽"</f>
        <v>吴馈丽</v>
      </c>
      <c r="C425" s="6" t="str">
        <f t="shared" ref="C425:C432" si="92">"女"</f>
        <v>女</v>
      </c>
      <c r="D425" s="6" t="s">
        <v>299</v>
      </c>
      <c r="E425" s="5" t="s">
        <v>300</v>
      </c>
      <c r="F425" s="5"/>
      <c r="H425" s="1"/>
      <c r="I425" s="7"/>
    </row>
    <row r="426" ht="19.95" customHeight="1" spans="1:9">
      <c r="A426" s="5">
        <v>424</v>
      </c>
      <c r="B426" s="6" t="str">
        <f>"符红"</f>
        <v>符红</v>
      </c>
      <c r="C426" s="6" t="str">
        <f t="shared" si="92"/>
        <v>女</v>
      </c>
      <c r="D426" s="6" t="s">
        <v>299</v>
      </c>
      <c r="E426" s="5" t="s">
        <v>301</v>
      </c>
      <c r="F426" s="5"/>
      <c r="H426" s="1"/>
      <c r="I426" s="7"/>
    </row>
    <row r="427" ht="19.95" customHeight="1" spans="1:9">
      <c r="A427" s="5">
        <v>425</v>
      </c>
      <c r="B427" s="6" t="str">
        <f>"符华文"</f>
        <v>符华文</v>
      </c>
      <c r="C427" s="6" t="str">
        <f>"男"</f>
        <v>男</v>
      </c>
      <c r="D427" s="6" t="s">
        <v>299</v>
      </c>
      <c r="E427" s="5" t="s">
        <v>302</v>
      </c>
      <c r="F427" s="5"/>
      <c r="H427" s="1"/>
      <c r="I427" s="7"/>
    </row>
    <row r="428" ht="19.95" customHeight="1" spans="1:9">
      <c r="A428" s="5">
        <v>426</v>
      </c>
      <c r="B428" s="6" t="str">
        <f>"高欣欣"</f>
        <v>高欣欣</v>
      </c>
      <c r="C428" s="6" t="str">
        <f t="shared" si="92"/>
        <v>女</v>
      </c>
      <c r="D428" s="6" t="s">
        <v>299</v>
      </c>
      <c r="E428" s="5" t="s">
        <v>127</v>
      </c>
      <c r="F428" s="5"/>
      <c r="H428" s="1"/>
      <c r="I428" s="7"/>
    </row>
    <row r="429" ht="19.95" customHeight="1" spans="1:9">
      <c r="A429" s="5">
        <v>427</v>
      </c>
      <c r="B429" s="6" t="str">
        <f>"林小楚"</f>
        <v>林小楚</v>
      </c>
      <c r="C429" s="6" t="str">
        <f t="shared" si="92"/>
        <v>女</v>
      </c>
      <c r="D429" s="6" t="s">
        <v>299</v>
      </c>
      <c r="E429" s="5" t="s">
        <v>303</v>
      </c>
      <c r="F429" s="5"/>
      <c r="H429" s="1"/>
      <c r="I429" s="7"/>
    </row>
    <row r="430" ht="19.95" customHeight="1" spans="1:9">
      <c r="A430" s="5">
        <v>428</v>
      </c>
      <c r="B430" s="6" t="str">
        <f>"冯颖颖"</f>
        <v>冯颖颖</v>
      </c>
      <c r="C430" s="6" t="str">
        <f t="shared" si="92"/>
        <v>女</v>
      </c>
      <c r="D430" s="6" t="s">
        <v>299</v>
      </c>
      <c r="E430" s="5" t="s">
        <v>304</v>
      </c>
      <c r="F430" s="5"/>
      <c r="H430" s="1"/>
      <c r="I430" s="7"/>
    </row>
    <row r="431" ht="19.95" customHeight="1" spans="1:9">
      <c r="A431" s="5">
        <v>429</v>
      </c>
      <c r="B431" s="6" t="str">
        <f>"潘经利"</f>
        <v>潘经利</v>
      </c>
      <c r="C431" s="6" t="str">
        <f t="shared" si="92"/>
        <v>女</v>
      </c>
      <c r="D431" s="6" t="s">
        <v>299</v>
      </c>
      <c r="E431" s="5" t="s">
        <v>305</v>
      </c>
      <c r="F431" s="5"/>
      <c r="H431" s="1"/>
      <c r="I431" s="7"/>
    </row>
    <row r="432" ht="19.95" customHeight="1" spans="1:9">
      <c r="A432" s="5">
        <v>430</v>
      </c>
      <c r="B432" s="6" t="str">
        <f>"王鹤霏"</f>
        <v>王鹤霏</v>
      </c>
      <c r="C432" s="6" t="str">
        <f t="shared" si="92"/>
        <v>女</v>
      </c>
      <c r="D432" s="6" t="s">
        <v>299</v>
      </c>
      <c r="E432" s="5" t="s">
        <v>306</v>
      </c>
      <c r="F432" s="5"/>
      <c r="H432" s="1"/>
      <c r="I432" s="7"/>
    </row>
    <row r="433" ht="19.95" customHeight="1" spans="1:9">
      <c r="A433" s="5">
        <v>431</v>
      </c>
      <c r="B433" s="6" t="str">
        <f>"梁振超"</f>
        <v>梁振超</v>
      </c>
      <c r="C433" s="6" t="str">
        <f t="shared" ref="C433:C435" si="93">"男"</f>
        <v>男</v>
      </c>
      <c r="D433" s="6" t="s">
        <v>299</v>
      </c>
      <c r="E433" s="5" t="s">
        <v>307</v>
      </c>
      <c r="F433" s="5"/>
      <c r="H433" s="1"/>
      <c r="I433" s="7"/>
    </row>
    <row r="434" ht="19.95" customHeight="1" spans="1:9">
      <c r="A434" s="5">
        <v>432</v>
      </c>
      <c r="B434" s="6" t="str">
        <f>"许寰鐘"</f>
        <v>许寰鐘</v>
      </c>
      <c r="C434" s="6" t="str">
        <f t="shared" si="93"/>
        <v>男</v>
      </c>
      <c r="D434" s="6" t="s">
        <v>299</v>
      </c>
      <c r="E434" s="5" t="s">
        <v>308</v>
      </c>
      <c r="F434" s="5"/>
      <c r="H434" s="1"/>
      <c r="I434" s="7"/>
    </row>
    <row r="435" ht="19.95" customHeight="1" spans="1:9">
      <c r="A435" s="5">
        <v>433</v>
      </c>
      <c r="B435" s="6" t="str">
        <f>"刘硕文"</f>
        <v>刘硕文</v>
      </c>
      <c r="C435" s="6" t="str">
        <f t="shared" si="93"/>
        <v>男</v>
      </c>
      <c r="D435" s="6" t="s">
        <v>299</v>
      </c>
      <c r="E435" s="5" t="s">
        <v>309</v>
      </c>
      <c r="F435" s="5"/>
      <c r="H435" s="1"/>
      <c r="I435" s="7"/>
    </row>
    <row r="436" ht="19.95" customHeight="1" spans="1:9">
      <c r="A436" s="5">
        <v>434</v>
      </c>
      <c r="B436" s="6" t="str">
        <f>"王全能"</f>
        <v>王全能</v>
      </c>
      <c r="C436" s="6" t="str">
        <f t="shared" ref="C436:C439" si="94">"女"</f>
        <v>女</v>
      </c>
      <c r="D436" s="6" t="s">
        <v>299</v>
      </c>
      <c r="E436" s="5" t="s">
        <v>310</v>
      </c>
      <c r="F436" s="5"/>
      <c r="H436" s="1"/>
      <c r="I436" s="7"/>
    </row>
    <row r="437" ht="19.95" customHeight="1" spans="1:9">
      <c r="A437" s="5">
        <v>435</v>
      </c>
      <c r="B437" s="6" t="str">
        <f>"符笔丰"</f>
        <v>符笔丰</v>
      </c>
      <c r="C437" s="6" t="str">
        <f>"男"</f>
        <v>男</v>
      </c>
      <c r="D437" s="6" t="s">
        <v>299</v>
      </c>
      <c r="E437" s="5" t="s">
        <v>311</v>
      </c>
      <c r="F437" s="5"/>
      <c r="H437" s="1"/>
      <c r="I437" s="7"/>
    </row>
    <row r="438" ht="19.95" customHeight="1" spans="1:9">
      <c r="A438" s="5">
        <v>436</v>
      </c>
      <c r="B438" s="6" t="str">
        <f>"李玫红"</f>
        <v>李玫红</v>
      </c>
      <c r="C438" s="6" t="str">
        <f t="shared" si="94"/>
        <v>女</v>
      </c>
      <c r="D438" s="6" t="s">
        <v>299</v>
      </c>
      <c r="E438" s="5" t="s">
        <v>312</v>
      </c>
      <c r="F438" s="5"/>
      <c r="H438" s="1"/>
      <c r="I438" s="7"/>
    </row>
    <row r="439" ht="19.95" customHeight="1" spans="1:9">
      <c r="A439" s="5">
        <v>437</v>
      </c>
      <c r="B439" s="6" t="str">
        <f>"王芳珍"</f>
        <v>王芳珍</v>
      </c>
      <c r="C439" s="6" t="str">
        <f t="shared" si="94"/>
        <v>女</v>
      </c>
      <c r="D439" s="6" t="s">
        <v>299</v>
      </c>
      <c r="E439" s="5" t="s">
        <v>313</v>
      </c>
      <c r="F439" s="5"/>
      <c r="H439" s="1"/>
      <c r="I439" s="7"/>
    </row>
    <row r="440" ht="19.95" customHeight="1" spans="1:9">
      <c r="A440" s="5">
        <v>438</v>
      </c>
      <c r="B440" s="6" t="str">
        <f>"伍谷"</f>
        <v>伍谷</v>
      </c>
      <c r="C440" s="6" t="str">
        <f>"男"</f>
        <v>男</v>
      </c>
      <c r="D440" s="6" t="s">
        <v>299</v>
      </c>
      <c r="E440" s="5" t="s">
        <v>314</v>
      </c>
      <c r="F440" s="5"/>
      <c r="H440" s="1"/>
      <c r="I440" s="7"/>
    </row>
    <row r="441" ht="19.95" customHeight="1" spans="1:9">
      <c r="A441" s="5">
        <v>439</v>
      </c>
      <c r="B441" s="6" t="str">
        <f>"张其菊"</f>
        <v>张其菊</v>
      </c>
      <c r="C441" s="6" t="str">
        <f t="shared" ref="C441:C445" si="95">"女"</f>
        <v>女</v>
      </c>
      <c r="D441" s="6" t="s">
        <v>299</v>
      </c>
      <c r="E441" s="5" t="s">
        <v>315</v>
      </c>
      <c r="F441" s="5"/>
      <c r="H441" s="1"/>
      <c r="I441" s="7"/>
    </row>
    <row r="442" ht="19.95" customHeight="1" spans="1:9">
      <c r="A442" s="5">
        <v>440</v>
      </c>
      <c r="B442" s="6" t="str">
        <f>"陈玲"</f>
        <v>陈玲</v>
      </c>
      <c r="C442" s="6" t="str">
        <f t="shared" si="95"/>
        <v>女</v>
      </c>
      <c r="D442" s="6" t="s">
        <v>299</v>
      </c>
      <c r="E442" s="5" t="s">
        <v>316</v>
      </c>
      <c r="F442" s="5"/>
      <c r="H442" s="1"/>
      <c r="I442" s="7"/>
    </row>
    <row r="443" ht="19.95" customHeight="1" spans="1:9">
      <c r="A443" s="5">
        <v>441</v>
      </c>
      <c r="B443" s="6" t="str">
        <f>"尹智强"</f>
        <v>尹智强</v>
      </c>
      <c r="C443" s="6" t="str">
        <f>"男"</f>
        <v>男</v>
      </c>
      <c r="D443" s="6" t="s">
        <v>299</v>
      </c>
      <c r="E443" s="5" t="s">
        <v>317</v>
      </c>
      <c r="F443" s="5"/>
      <c r="H443" s="1"/>
      <c r="I443" s="7"/>
    </row>
    <row r="444" ht="19.95" customHeight="1" spans="1:9">
      <c r="A444" s="5">
        <v>442</v>
      </c>
      <c r="B444" s="6" t="str">
        <f>"卢朝仙"</f>
        <v>卢朝仙</v>
      </c>
      <c r="C444" s="6" t="str">
        <f t="shared" si="95"/>
        <v>女</v>
      </c>
      <c r="D444" s="6" t="s">
        <v>299</v>
      </c>
      <c r="E444" s="5" t="s">
        <v>318</v>
      </c>
      <c r="F444" s="5"/>
      <c r="H444" s="1"/>
      <c r="I444" s="7"/>
    </row>
    <row r="445" ht="19.95" customHeight="1" spans="1:9">
      <c r="A445" s="5">
        <v>443</v>
      </c>
      <c r="B445" s="6" t="str">
        <f>"李颖妍"</f>
        <v>李颖妍</v>
      </c>
      <c r="C445" s="6" t="str">
        <f t="shared" si="95"/>
        <v>女</v>
      </c>
      <c r="D445" s="6" t="s">
        <v>299</v>
      </c>
      <c r="E445" s="5" t="s">
        <v>319</v>
      </c>
      <c r="F445" s="5"/>
      <c r="H445" s="1"/>
      <c r="I445" s="7"/>
    </row>
    <row r="446" ht="19.95" customHeight="1" spans="1:9">
      <c r="A446" s="5">
        <v>444</v>
      </c>
      <c r="B446" s="6" t="str">
        <f>"韩讯"</f>
        <v>韩讯</v>
      </c>
      <c r="C446" s="6" t="str">
        <f t="shared" ref="C446:C450" si="96">"男"</f>
        <v>男</v>
      </c>
      <c r="D446" s="6" t="s">
        <v>299</v>
      </c>
      <c r="E446" s="5" t="s">
        <v>320</v>
      </c>
      <c r="F446" s="5"/>
      <c r="H446" s="1"/>
      <c r="I446" s="7"/>
    </row>
    <row r="447" ht="19.95" customHeight="1" spans="1:9">
      <c r="A447" s="5">
        <v>445</v>
      </c>
      <c r="B447" s="6" t="str">
        <f>"周炳翠"</f>
        <v>周炳翠</v>
      </c>
      <c r="C447" s="6" t="str">
        <f t="shared" ref="C447:C453" si="97">"女"</f>
        <v>女</v>
      </c>
      <c r="D447" s="6" t="s">
        <v>299</v>
      </c>
      <c r="E447" s="5" t="s">
        <v>321</v>
      </c>
      <c r="F447" s="5"/>
      <c r="H447" s="1"/>
      <c r="I447" s="7"/>
    </row>
    <row r="448" ht="19.95" customHeight="1" spans="1:9">
      <c r="A448" s="5">
        <v>446</v>
      </c>
      <c r="B448" s="6" t="str">
        <f>"吴俊源"</f>
        <v>吴俊源</v>
      </c>
      <c r="C448" s="6" t="str">
        <f t="shared" si="97"/>
        <v>女</v>
      </c>
      <c r="D448" s="6" t="s">
        <v>299</v>
      </c>
      <c r="E448" s="5" t="s">
        <v>169</v>
      </c>
      <c r="F448" s="5"/>
      <c r="H448" s="1"/>
      <c r="I448" s="7"/>
    </row>
    <row r="449" ht="19.95" customHeight="1" spans="1:9">
      <c r="A449" s="5">
        <v>447</v>
      </c>
      <c r="B449" s="6" t="str">
        <f>"陈功毓"</f>
        <v>陈功毓</v>
      </c>
      <c r="C449" s="6" t="str">
        <f t="shared" si="96"/>
        <v>男</v>
      </c>
      <c r="D449" s="6" t="s">
        <v>299</v>
      </c>
      <c r="E449" s="5" t="s">
        <v>322</v>
      </c>
      <c r="F449" s="5"/>
      <c r="H449" s="1"/>
      <c r="I449" s="7"/>
    </row>
    <row r="450" ht="19.95" customHeight="1" spans="1:9">
      <c r="A450" s="5">
        <v>448</v>
      </c>
      <c r="B450" s="6" t="str">
        <f>"王杨峰"</f>
        <v>王杨峰</v>
      </c>
      <c r="C450" s="6" t="str">
        <f t="shared" si="96"/>
        <v>男</v>
      </c>
      <c r="D450" s="6" t="s">
        <v>299</v>
      </c>
      <c r="E450" s="5" t="s">
        <v>323</v>
      </c>
      <c r="F450" s="5"/>
      <c r="H450" s="1"/>
      <c r="I450" s="7"/>
    </row>
    <row r="451" ht="19.95" customHeight="1" spans="1:9">
      <c r="A451" s="5">
        <v>449</v>
      </c>
      <c r="B451" s="6" t="str">
        <f>"钟海清"</f>
        <v>钟海清</v>
      </c>
      <c r="C451" s="6" t="str">
        <f t="shared" si="97"/>
        <v>女</v>
      </c>
      <c r="D451" s="6" t="s">
        <v>299</v>
      </c>
      <c r="E451" s="5" t="s">
        <v>324</v>
      </c>
      <c r="F451" s="5"/>
      <c r="H451" s="1"/>
      <c r="I451" s="7"/>
    </row>
    <row r="452" ht="19.95" customHeight="1" spans="1:9">
      <c r="A452" s="5">
        <v>450</v>
      </c>
      <c r="B452" s="6" t="str">
        <f>"高佳彤"</f>
        <v>高佳彤</v>
      </c>
      <c r="C452" s="6" t="str">
        <f t="shared" si="97"/>
        <v>女</v>
      </c>
      <c r="D452" s="6" t="s">
        <v>299</v>
      </c>
      <c r="E452" s="5" t="s">
        <v>325</v>
      </c>
      <c r="F452" s="5"/>
      <c r="H452" s="1"/>
      <c r="I452" s="7"/>
    </row>
    <row r="453" ht="19.95" customHeight="1" spans="1:9">
      <c r="A453" s="5">
        <v>451</v>
      </c>
      <c r="B453" s="6" t="str">
        <f>"黄子盈"</f>
        <v>黄子盈</v>
      </c>
      <c r="C453" s="6" t="str">
        <f t="shared" si="97"/>
        <v>女</v>
      </c>
      <c r="D453" s="6" t="s">
        <v>299</v>
      </c>
      <c r="E453" s="5" t="s">
        <v>326</v>
      </c>
      <c r="F453" s="5"/>
      <c r="H453" s="1"/>
      <c r="I453" s="7"/>
    </row>
    <row r="454" ht="19.95" customHeight="1" spans="1:9">
      <c r="A454" s="5">
        <v>452</v>
      </c>
      <c r="B454" s="6" t="str">
        <f>"莫光恒"</f>
        <v>莫光恒</v>
      </c>
      <c r="C454" s="6" t="str">
        <f t="shared" ref="C454:C459" si="98">"男"</f>
        <v>男</v>
      </c>
      <c r="D454" s="6" t="s">
        <v>299</v>
      </c>
      <c r="E454" s="5" t="s">
        <v>327</v>
      </c>
      <c r="F454" s="5"/>
      <c r="H454" s="1"/>
      <c r="I454" s="7"/>
    </row>
    <row r="455" ht="19.95" customHeight="1" spans="1:9">
      <c r="A455" s="5">
        <v>453</v>
      </c>
      <c r="B455" s="6" t="str">
        <f>"陈妍妍"</f>
        <v>陈妍妍</v>
      </c>
      <c r="C455" s="6" t="str">
        <f t="shared" ref="C455:C463" si="99">"女"</f>
        <v>女</v>
      </c>
      <c r="D455" s="6" t="s">
        <v>299</v>
      </c>
      <c r="E455" s="5" t="s">
        <v>113</v>
      </c>
      <c r="F455" s="5"/>
      <c r="H455" s="1"/>
      <c r="I455" s="7"/>
    </row>
    <row r="456" ht="19.95" customHeight="1" spans="1:9">
      <c r="A456" s="5">
        <v>454</v>
      </c>
      <c r="B456" s="6" t="str">
        <f>"杜青林"</f>
        <v>杜青林</v>
      </c>
      <c r="C456" s="6" t="str">
        <f t="shared" si="98"/>
        <v>男</v>
      </c>
      <c r="D456" s="6" t="s">
        <v>299</v>
      </c>
      <c r="E456" s="5" t="s">
        <v>328</v>
      </c>
      <c r="F456" s="5"/>
      <c r="H456" s="1"/>
      <c r="I456" s="7"/>
    </row>
    <row r="457" ht="19.95" customHeight="1" spans="1:9">
      <c r="A457" s="5">
        <v>455</v>
      </c>
      <c r="B457" s="6" t="str">
        <f>"李娜"</f>
        <v>李娜</v>
      </c>
      <c r="C457" s="6" t="str">
        <f t="shared" si="99"/>
        <v>女</v>
      </c>
      <c r="D457" s="6" t="s">
        <v>299</v>
      </c>
      <c r="E457" s="5" t="s">
        <v>329</v>
      </c>
      <c r="F457" s="5"/>
      <c r="H457" s="1"/>
      <c r="I457" s="7"/>
    </row>
    <row r="458" ht="19.95" customHeight="1" spans="1:9">
      <c r="A458" s="5">
        <v>456</v>
      </c>
      <c r="B458" s="6" t="str">
        <f>"李亚文"</f>
        <v>李亚文</v>
      </c>
      <c r="C458" s="6" t="str">
        <f t="shared" si="98"/>
        <v>男</v>
      </c>
      <c r="D458" s="6" t="s">
        <v>299</v>
      </c>
      <c r="E458" s="5" t="s">
        <v>330</v>
      </c>
      <c r="F458" s="5"/>
      <c r="H458" s="1"/>
      <c r="I458" s="7"/>
    </row>
    <row r="459" ht="19.95" customHeight="1" spans="1:9">
      <c r="A459" s="5">
        <v>457</v>
      </c>
      <c r="B459" s="6" t="str">
        <f>"刘俊儒"</f>
        <v>刘俊儒</v>
      </c>
      <c r="C459" s="6" t="str">
        <f t="shared" si="98"/>
        <v>男</v>
      </c>
      <c r="D459" s="6" t="s">
        <v>299</v>
      </c>
      <c r="E459" s="5" t="s">
        <v>331</v>
      </c>
      <c r="F459" s="5"/>
      <c r="H459" s="1"/>
      <c r="I459" s="7"/>
    </row>
    <row r="460" ht="19.95" customHeight="1" spans="1:9">
      <c r="A460" s="5">
        <v>458</v>
      </c>
      <c r="B460" s="6" t="str">
        <f>"吴汭玥"</f>
        <v>吴汭玥</v>
      </c>
      <c r="C460" s="6" t="str">
        <f t="shared" si="99"/>
        <v>女</v>
      </c>
      <c r="D460" s="6" t="s">
        <v>299</v>
      </c>
      <c r="E460" s="5" t="s">
        <v>332</v>
      </c>
      <c r="F460" s="5"/>
      <c r="H460" s="1"/>
      <c r="I460" s="7"/>
    </row>
    <row r="461" ht="19.95" customHeight="1" spans="1:9">
      <c r="A461" s="5">
        <v>459</v>
      </c>
      <c r="B461" s="6" t="str">
        <f>"吉晓亮"</f>
        <v>吉晓亮</v>
      </c>
      <c r="C461" s="6" t="str">
        <f t="shared" si="99"/>
        <v>女</v>
      </c>
      <c r="D461" s="6" t="s">
        <v>299</v>
      </c>
      <c r="E461" s="5" t="s">
        <v>333</v>
      </c>
      <c r="F461" s="5"/>
      <c r="H461" s="1"/>
      <c r="I461" s="7"/>
    </row>
    <row r="462" ht="19.95" customHeight="1" spans="1:9">
      <c r="A462" s="5">
        <v>460</v>
      </c>
      <c r="B462" s="6" t="str">
        <f>"谢彩美"</f>
        <v>谢彩美</v>
      </c>
      <c r="C462" s="6" t="str">
        <f t="shared" si="99"/>
        <v>女</v>
      </c>
      <c r="D462" s="6" t="s">
        <v>299</v>
      </c>
      <c r="E462" s="5" t="s">
        <v>334</v>
      </c>
      <c r="F462" s="5"/>
      <c r="H462" s="1"/>
      <c r="I462" s="7"/>
    </row>
    <row r="463" ht="19.95" customHeight="1" spans="1:9">
      <c r="A463" s="5">
        <v>461</v>
      </c>
      <c r="B463" s="6" t="str">
        <f>"陈兰荣"</f>
        <v>陈兰荣</v>
      </c>
      <c r="C463" s="6" t="str">
        <f t="shared" si="99"/>
        <v>女</v>
      </c>
      <c r="D463" s="6" t="s">
        <v>299</v>
      </c>
      <c r="E463" s="5" t="s">
        <v>335</v>
      </c>
      <c r="F463" s="5"/>
      <c r="H463" s="1"/>
      <c r="I463" s="7"/>
    </row>
    <row r="464" ht="19.95" customHeight="1" spans="1:9">
      <c r="A464" s="5">
        <v>462</v>
      </c>
      <c r="B464" s="6" t="str">
        <f>"胡爽"</f>
        <v>胡爽</v>
      </c>
      <c r="C464" s="6" t="str">
        <f>"男"</f>
        <v>男</v>
      </c>
      <c r="D464" s="6" t="s">
        <v>299</v>
      </c>
      <c r="E464" s="5" t="s">
        <v>146</v>
      </c>
      <c r="F464" s="5"/>
      <c r="H464" s="1"/>
      <c r="I464" s="7"/>
    </row>
    <row r="465" ht="19.95" customHeight="1" spans="1:9">
      <c r="A465" s="5">
        <v>463</v>
      </c>
      <c r="B465" s="6" t="str">
        <f>"苏珏"</f>
        <v>苏珏</v>
      </c>
      <c r="C465" s="6" t="str">
        <f t="shared" ref="C465:C470" si="100">"女"</f>
        <v>女</v>
      </c>
      <c r="D465" s="6" t="s">
        <v>299</v>
      </c>
      <c r="E465" s="5" t="s">
        <v>97</v>
      </c>
      <c r="F465" s="5"/>
      <c r="H465" s="1"/>
      <c r="I465" s="7"/>
    </row>
    <row r="466" ht="19.95" customHeight="1" spans="1:9">
      <c r="A466" s="5">
        <v>464</v>
      </c>
      <c r="B466" s="6" t="str">
        <f>"王国鸟"</f>
        <v>王国鸟</v>
      </c>
      <c r="C466" s="6" t="str">
        <f t="shared" si="100"/>
        <v>女</v>
      </c>
      <c r="D466" s="6" t="s">
        <v>299</v>
      </c>
      <c r="E466" s="5" t="s">
        <v>336</v>
      </c>
      <c r="F466" s="5"/>
      <c r="H466" s="1"/>
      <c r="I466" s="7"/>
    </row>
    <row r="467" ht="19.95" customHeight="1" spans="1:9">
      <c r="A467" s="5">
        <v>465</v>
      </c>
      <c r="B467" s="6" t="str">
        <f>"吴桂兰"</f>
        <v>吴桂兰</v>
      </c>
      <c r="C467" s="6" t="str">
        <f t="shared" si="100"/>
        <v>女</v>
      </c>
      <c r="D467" s="6" t="s">
        <v>299</v>
      </c>
      <c r="E467" s="5" t="s">
        <v>337</v>
      </c>
      <c r="F467" s="5"/>
      <c r="H467" s="1"/>
      <c r="I467" s="7"/>
    </row>
    <row r="468" ht="19.95" customHeight="1" spans="1:9">
      <c r="A468" s="5">
        <v>466</v>
      </c>
      <c r="B468" s="6" t="str">
        <f>"黄紫芬"</f>
        <v>黄紫芬</v>
      </c>
      <c r="C468" s="6" t="str">
        <f t="shared" si="100"/>
        <v>女</v>
      </c>
      <c r="D468" s="6" t="s">
        <v>299</v>
      </c>
      <c r="E468" s="5" t="s">
        <v>131</v>
      </c>
      <c r="F468" s="5"/>
      <c r="H468" s="1"/>
      <c r="I468" s="7"/>
    </row>
    <row r="469" ht="19.95" customHeight="1" spans="1:9">
      <c r="A469" s="5">
        <v>467</v>
      </c>
      <c r="B469" s="6" t="str">
        <f>"陈江玉"</f>
        <v>陈江玉</v>
      </c>
      <c r="C469" s="6" t="str">
        <f t="shared" si="100"/>
        <v>女</v>
      </c>
      <c r="D469" s="6" t="s">
        <v>299</v>
      </c>
      <c r="E469" s="5" t="s">
        <v>338</v>
      </c>
      <c r="F469" s="5"/>
      <c r="H469" s="1"/>
      <c r="I469" s="7"/>
    </row>
    <row r="470" ht="19.95" customHeight="1" spans="1:9">
      <c r="A470" s="5">
        <v>468</v>
      </c>
      <c r="B470" s="6" t="str">
        <f>"黄振帆"</f>
        <v>黄振帆</v>
      </c>
      <c r="C470" s="6" t="str">
        <f t="shared" si="100"/>
        <v>女</v>
      </c>
      <c r="D470" s="6" t="s">
        <v>299</v>
      </c>
      <c r="E470" s="5" t="s">
        <v>339</v>
      </c>
      <c r="F470" s="5"/>
      <c r="H470" s="1"/>
      <c r="I470" s="7"/>
    </row>
    <row r="471" ht="19.95" customHeight="1" spans="1:9">
      <c r="A471" s="5">
        <v>469</v>
      </c>
      <c r="B471" s="6" t="str">
        <f>"李佰绩"</f>
        <v>李佰绩</v>
      </c>
      <c r="C471" s="6" t="str">
        <f t="shared" ref="C471:C475" si="101">"男"</f>
        <v>男</v>
      </c>
      <c r="D471" s="6" t="s">
        <v>299</v>
      </c>
      <c r="E471" s="5" t="s">
        <v>340</v>
      </c>
      <c r="F471" s="5"/>
      <c r="H471" s="1"/>
      <c r="I471" s="7"/>
    </row>
    <row r="472" ht="19.95" customHeight="1" spans="1:9">
      <c r="A472" s="5">
        <v>470</v>
      </c>
      <c r="B472" s="6" t="str">
        <f>"陈业江"</f>
        <v>陈业江</v>
      </c>
      <c r="C472" s="6" t="str">
        <f t="shared" si="101"/>
        <v>男</v>
      </c>
      <c r="D472" s="6" t="s">
        <v>299</v>
      </c>
      <c r="E472" s="5" t="s">
        <v>341</v>
      </c>
      <c r="F472" s="5"/>
      <c r="H472" s="1"/>
      <c r="I472" s="7"/>
    </row>
    <row r="473" ht="19.95" customHeight="1" spans="1:9">
      <c r="A473" s="5">
        <v>471</v>
      </c>
      <c r="B473" s="6" t="str">
        <f>"张蕾"</f>
        <v>张蕾</v>
      </c>
      <c r="C473" s="6" t="str">
        <f t="shared" ref="C473:C478" si="102">"女"</f>
        <v>女</v>
      </c>
      <c r="D473" s="6" t="s">
        <v>299</v>
      </c>
      <c r="E473" s="5" t="s">
        <v>236</v>
      </c>
      <c r="F473" s="5"/>
      <c r="H473" s="1"/>
      <c r="I473" s="7"/>
    </row>
    <row r="474" ht="19.95" customHeight="1" spans="1:9">
      <c r="A474" s="5">
        <v>472</v>
      </c>
      <c r="B474" s="6" t="str">
        <f>"谭义果"</f>
        <v>谭义果</v>
      </c>
      <c r="C474" s="6" t="str">
        <f t="shared" si="101"/>
        <v>男</v>
      </c>
      <c r="D474" s="6" t="s">
        <v>299</v>
      </c>
      <c r="E474" s="5" t="s">
        <v>342</v>
      </c>
      <c r="F474" s="5"/>
      <c r="H474" s="1"/>
      <c r="I474" s="7"/>
    </row>
    <row r="475" ht="19.95" customHeight="1" spans="1:9">
      <c r="A475" s="5">
        <v>473</v>
      </c>
      <c r="B475" s="6" t="str">
        <f>"徐启满"</f>
        <v>徐启满</v>
      </c>
      <c r="C475" s="6" t="str">
        <f t="shared" si="101"/>
        <v>男</v>
      </c>
      <c r="D475" s="6" t="s">
        <v>299</v>
      </c>
      <c r="E475" s="5" t="s">
        <v>343</v>
      </c>
      <c r="F475" s="5"/>
      <c r="H475" s="1"/>
      <c r="I475" s="7"/>
    </row>
    <row r="476" ht="19.95" customHeight="1" spans="1:9">
      <c r="A476" s="5">
        <v>474</v>
      </c>
      <c r="B476" s="6" t="str">
        <f>"容凤玲"</f>
        <v>容凤玲</v>
      </c>
      <c r="C476" s="6" t="str">
        <f t="shared" si="102"/>
        <v>女</v>
      </c>
      <c r="D476" s="6" t="s">
        <v>299</v>
      </c>
      <c r="E476" s="5" t="s">
        <v>88</v>
      </c>
      <c r="F476" s="5"/>
      <c r="H476" s="1"/>
      <c r="I476" s="7"/>
    </row>
    <row r="477" ht="19.95" customHeight="1" spans="1:9">
      <c r="A477" s="5">
        <v>475</v>
      </c>
      <c r="B477" s="6" t="str">
        <f>"宋子健"</f>
        <v>宋子健</v>
      </c>
      <c r="C477" s="6" t="str">
        <f>"男"</f>
        <v>男</v>
      </c>
      <c r="D477" s="6" t="s">
        <v>299</v>
      </c>
      <c r="E477" s="5" t="s">
        <v>344</v>
      </c>
      <c r="F477" s="5"/>
      <c r="H477" s="1"/>
      <c r="I477" s="7"/>
    </row>
    <row r="478" ht="19.95" customHeight="1" spans="1:9">
      <c r="A478" s="5">
        <v>476</v>
      </c>
      <c r="B478" s="6" t="str">
        <f>"韦金灵"</f>
        <v>韦金灵</v>
      </c>
      <c r="C478" s="6" t="str">
        <f t="shared" si="102"/>
        <v>女</v>
      </c>
      <c r="D478" s="6" t="s">
        <v>299</v>
      </c>
      <c r="E478" s="5" t="s">
        <v>195</v>
      </c>
      <c r="F478" s="5"/>
      <c r="H478" s="1"/>
      <c r="I478" s="7"/>
    </row>
    <row r="479" ht="19.95" customHeight="1" spans="1:9">
      <c r="A479" s="5">
        <v>477</v>
      </c>
      <c r="B479" s="6" t="str">
        <f>"方万广"</f>
        <v>方万广</v>
      </c>
      <c r="C479" s="6" t="str">
        <f>"男"</f>
        <v>男</v>
      </c>
      <c r="D479" s="6" t="s">
        <v>299</v>
      </c>
      <c r="E479" s="5" t="s">
        <v>345</v>
      </c>
      <c r="F479" s="5"/>
      <c r="H479" s="1"/>
      <c r="I479" s="7"/>
    </row>
    <row r="480" ht="19.95" customHeight="1" spans="1:9">
      <c r="A480" s="5">
        <v>478</v>
      </c>
      <c r="B480" s="6" t="str">
        <f>"李芳英"</f>
        <v>李芳英</v>
      </c>
      <c r="C480" s="6" t="str">
        <f t="shared" ref="C480:C485" si="103">"女"</f>
        <v>女</v>
      </c>
      <c r="D480" s="6" t="s">
        <v>299</v>
      </c>
      <c r="E480" s="5" t="s">
        <v>346</v>
      </c>
      <c r="F480" s="5"/>
      <c r="H480" s="1"/>
      <c r="I480" s="7"/>
    </row>
    <row r="481" ht="19.95" customHeight="1" spans="1:9">
      <c r="A481" s="5">
        <v>479</v>
      </c>
      <c r="B481" s="6" t="str">
        <f>"卓圆梦"</f>
        <v>卓圆梦</v>
      </c>
      <c r="C481" s="6" t="str">
        <f t="shared" si="103"/>
        <v>女</v>
      </c>
      <c r="D481" s="6" t="s">
        <v>299</v>
      </c>
      <c r="E481" s="5" t="s">
        <v>347</v>
      </c>
      <c r="F481" s="5"/>
      <c r="H481" s="1"/>
      <c r="I481" s="7"/>
    </row>
    <row r="482" ht="19.95" customHeight="1" spans="1:9">
      <c r="A482" s="5">
        <v>480</v>
      </c>
      <c r="B482" s="6" t="str">
        <f>"莫雪樱"</f>
        <v>莫雪樱</v>
      </c>
      <c r="C482" s="6" t="str">
        <f t="shared" si="103"/>
        <v>女</v>
      </c>
      <c r="D482" s="6" t="s">
        <v>299</v>
      </c>
      <c r="E482" s="5" t="s">
        <v>348</v>
      </c>
      <c r="F482" s="5"/>
      <c r="H482" s="1"/>
      <c r="I482" s="7"/>
    </row>
    <row r="483" ht="19.95" customHeight="1" spans="1:9">
      <c r="A483" s="5">
        <v>481</v>
      </c>
      <c r="B483" s="6" t="str">
        <f>"黄莹"</f>
        <v>黄莹</v>
      </c>
      <c r="C483" s="6" t="str">
        <f t="shared" si="103"/>
        <v>女</v>
      </c>
      <c r="D483" s="6" t="s">
        <v>299</v>
      </c>
      <c r="E483" s="5" t="s">
        <v>349</v>
      </c>
      <c r="F483" s="5"/>
      <c r="H483" s="1"/>
      <c r="I483" s="7"/>
    </row>
    <row r="484" ht="19.95" customHeight="1" spans="1:9">
      <c r="A484" s="5">
        <v>482</v>
      </c>
      <c r="B484" s="6" t="str">
        <f>"陈晓月"</f>
        <v>陈晓月</v>
      </c>
      <c r="C484" s="6" t="str">
        <f t="shared" si="103"/>
        <v>女</v>
      </c>
      <c r="D484" s="6" t="s">
        <v>299</v>
      </c>
      <c r="E484" s="5" t="s">
        <v>350</v>
      </c>
      <c r="F484" s="5"/>
      <c r="H484" s="1"/>
      <c r="I484" s="7"/>
    </row>
    <row r="485" ht="19.95" customHeight="1" spans="1:9">
      <c r="A485" s="5">
        <v>483</v>
      </c>
      <c r="B485" s="6" t="str">
        <f>"文嘉"</f>
        <v>文嘉</v>
      </c>
      <c r="C485" s="6" t="str">
        <f t="shared" si="103"/>
        <v>女</v>
      </c>
      <c r="D485" s="6" t="s">
        <v>299</v>
      </c>
      <c r="E485" s="5" t="s">
        <v>351</v>
      </c>
      <c r="F485" s="5"/>
      <c r="H485" s="1"/>
      <c r="I485" s="7"/>
    </row>
    <row r="486" ht="19.95" customHeight="1" spans="1:9">
      <c r="A486" s="5">
        <v>484</v>
      </c>
      <c r="B486" s="6" t="str">
        <f>"文鹏"</f>
        <v>文鹏</v>
      </c>
      <c r="C486" s="6" t="str">
        <f t="shared" ref="C486:C490" si="104">"男"</f>
        <v>男</v>
      </c>
      <c r="D486" s="6" t="s">
        <v>299</v>
      </c>
      <c r="E486" s="5" t="s">
        <v>352</v>
      </c>
      <c r="F486" s="5"/>
      <c r="H486" s="1"/>
      <c r="I486" s="7"/>
    </row>
    <row r="487" ht="19.95" customHeight="1" spans="1:9">
      <c r="A487" s="5">
        <v>485</v>
      </c>
      <c r="B487" s="6" t="str">
        <f>"王云深"</f>
        <v>王云深</v>
      </c>
      <c r="C487" s="6" t="str">
        <f t="shared" si="104"/>
        <v>男</v>
      </c>
      <c r="D487" s="6" t="s">
        <v>299</v>
      </c>
      <c r="E487" s="5" t="s">
        <v>353</v>
      </c>
      <c r="F487" s="5"/>
      <c r="H487" s="1"/>
      <c r="I487" s="7"/>
    </row>
    <row r="488" ht="19.95" customHeight="1" spans="1:9">
      <c r="A488" s="5">
        <v>486</v>
      </c>
      <c r="B488" s="6" t="str">
        <f>"岑芳兰"</f>
        <v>岑芳兰</v>
      </c>
      <c r="C488" s="6" t="str">
        <f t="shared" ref="C488:C492" si="105">"女"</f>
        <v>女</v>
      </c>
      <c r="D488" s="6" t="s">
        <v>299</v>
      </c>
      <c r="E488" s="5" t="s">
        <v>354</v>
      </c>
      <c r="F488" s="5"/>
      <c r="H488" s="1"/>
      <c r="I488" s="7"/>
    </row>
    <row r="489" ht="19.95" customHeight="1" spans="1:9">
      <c r="A489" s="5">
        <v>487</v>
      </c>
      <c r="B489" s="6" t="str">
        <f>"吴向菊"</f>
        <v>吴向菊</v>
      </c>
      <c r="C489" s="6" t="str">
        <f t="shared" si="105"/>
        <v>女</v>
      </c>
      <c r="D489" s="6" t="s">
        <v>299</v>
      </c>
      <c r="E489" s="5" t="s">
        <v>355</v>
      </c>
      <c r="F489" s="5"/>
      <c r="H489" s="1"/>
      <c r="I489" s="7"/>
    </row>
    <row r="490" ht="19.95" customHeight="1" spans="1:9">
      <c r="A490" s="5">
        <v>488</v>
      </c>
      <c r="B490" s="6" t="str">
        <f>"赵世权"</f>
        <v>赵世权</v>
      </c>
      <c r="C490" s="6" t="str">
        <f t="shared" si="104"/>
        <v>男</v>
      </c>
      <c r="D490" s="6" t="s">
        <v>299</v>
      </c>
      <c r="E490" s="5" t="s">
        <v>356</v>
      </c>
      <c r="F490" s="5"/>
      <c r="H490" s="1"/>
      <c r="I490" s="7"/>
    </row>
    <row r="491" ht="19.95" customHeight="1" spans="1:9">
      <c r="A491" s="5">
        <v>489</v>
      </c>
      <c r="B491" s="6" t="str">
        <f>"吴欣穗"</f>
        <v>吴欣穗</v>
      </c>
      <c r="C491" s="6" t="str">
        <f t="shared" si="105"/>
        <v>女</v>
      </c>
      <c r="D491" s="6" t="s">
        <v>299</v>
      </c>
      <c r="E491" s="5" t="s">
        <v>357</v>
      </c>
      <c r="F491" s="5"/>
      <c r="H491" s="1"/>
      <c r="I491" s="7"/>
    </row>
    <row r="492" ht="19.95" customHeight="1" spans="1:9">
      <c r="A492" s="5">
        <v>490</v>
      </c>
      <c r="B492" s="6" t="str">
        <f>"符伊婷"</f>
        <v>符伊婷</v>
      </c>
      <c r="C492" s="6" t="str">
        <f t="shared" si="105"/>
        <v>女</v>
      </c>
      <c r="D492" s="6" t="s">
        <v>299</v>
      </c>
      <c r="E492" s="5" t="s">
        <v>358</v>
      </c>
      <c r="F492" s="5"/>
      <c r="H492" s="1"/>
      <c r="I492" s="7"/>
    </row>
    <row r="493" ht="19.95" customHeight="1" spans="1:9">
      <c r="A493" s="5">
        <v>491</v>
      </c>
      <c r="B493" s="6" t="str">
        <f>"陈宋辉"</f>
        <v>陈宋辉</v>
      </c>
      <c r="C493" s="6" t="str">
        <f t="shared" ref="C493:C499" si="106">"男"</f>
        <v>男</v>
      </c>
      <c r="D493" s="6" t="s">
        <v>299</v>
      </c>
      <c r="E493" s="5" t="s">
        <v>359</v>
      </c>
      <c r="F493" s="5"/>
      <c r="H493" s="1"/>
      <c r="I493" s="7"/>
    </row>
    <row r="494" ht="19.95" customHeight="1" spans="1:9">
      <c r="A494" s="5">
        <v>492</v>
      </c>
      <c r="B494" s="6" t="str">
        <f>"时宁宁"</f>
        <v>时宁宁</v>
      </c>
      <c r="C494" s="6" t="str">
        <f t="shared" si="106"/>
        <v>男</v>
      </c>
      <c r="D494" s="6" t="s">
        <v>299</v>
      </c>
      <c r="E494" s="5" t="s">
        <v>119</v>
      </c>
      <c r="F494" s="5"/>
      <c r="H494" s="1"/>
      <c r="I494" s="7"/>
    </row>
    <row r="495" ht="19.95" customHeight="1" spans="1:9">
      <c r="A495" s="5">
        <v>493</v>
      </c>
      <c r="B495" s="6" t="str">
        <f>"陈小琴"</f>
        <v>陈小琴</v>
      </c>
      <c r="C495" s="6" t="str">
        <f t="shared" ref="C495:C502" si="107">"女"</f>
        <v>女</v>
      </c>
      <c r="D495" s="6" t="s">
        <v>299</v>
      </c>
      <c r="E495" s="5" t="s">
        <v>360</v>
      </c>
      <c r="F495" s="5"/>
      <c r="H495" s="1"/>
      <c r="I495" s="7"/>
    </row>
    <row r="496" ht="19.95" customHeight="1" spans="1:9">
      <c r="A496" s="5">
        <v>494</v>
      </c>
      <c r="B496" s="6" t="str">
        <f>"王伊幸"</f>
        <v>王伊幸</v>
      </c>
      <c r="C496" s="6" t="str">
        <f t="shared" si="107"/>
        <v>女</v>
      </c>
      <c r="D496" s="6" t="s">
        <v>299</v>
      </c>
      <c r="E496" s="5" t="s">
        <v>173</v>
      </c>
      <c r="F496" s="5"/>
      <c r="H496" s="1"/>
      <c r="I496" s="7"/>
    </row>
    <row r="497" ht="19.95" customHeight="1" spans="1:9">
      <c r="A497" s="5">
        <v>495</v>
      </c>
      <c r="B497" s="6" t="str">
        <f>"符英博"</f>
        <v>符英博</v>
      </c>
      <c r="C497" s="6" t="str">
        <f t="shared" si="106"/>
        <v>男</v>
      </c>
      <c r="D497" s="6" t="s">
        <v>299</v>
      </c>
      <c r="E497" s="5" t="s">
        <v>361</v>
      </c>
      <c r="F497" s="5"/>
      <c r="H497" s="1"/>
      <c r="I497" s="7"/>
    </row>
    <row r="498" ht="19.95" customHeight="1" spans="1:9">
      <c r="A498" s="5">
        <v>496</v>
      </c>
      <c r="B498" s="6" t="str">
        <f>"周剑霄"</f>
        <v>周剑霄</v>
      </c>
      <c r="C498" s="6" t="str">
        <f t="shared" si="106"/>
        <v>男</v>
      </c>
      <c r="D498" s="6" t="s">
        <v>299</v>
      </c>
      <c r="E498" s="5" t="s">
        <v>362</v>
      </c>
      <c r="F498" s="5"/>
      <c r="H498" s="1"/>
      <c r="I498" s="7"/>
    </row>
    <row r="499" ht="19.95" customHeight="1" spans="1:9">
      <c r="A499" s="5">
        <v>497</v>
      </c>
      <c r="B499" s="6" t="str">
        <f>"郭义史"</f>
        <v>郭义史</v>
      </c>
      <c r="C499" s="6" t="str">
        <f t="shared" si="106"/>
        <v>男</v>
      </c>
      <c r="D499" s="6" t="s">
        <v>299</v>
      </c>
      <c r="E499" s="5" t="s">
        <v>363</v>
      </c>
      <c r="F499" s="5"/>
      <c r="H499" s="1"/>
      <c r="I499" s="7"/>
    </row>
    <row r="500" ht="19.95" customHeight="1" spans="1:9">
      <c r="A500" s="5">
        <v>498</v>
      </c>
      <c r="B500" s="6" t="str">
        <f>"符孝孝"</f>
        <v>符孝孝</v>
      </c>
      <c r="C500" s="6" t="str">
        <f t="shared" si="107"/>
        <v>女</v>
      </c>
      <c r="D500" s="6" t="s">
        <v>299</v>
      </c>
      <c r="E500" s="5" t="s">
        <v>364</v>
      </c>
      <c r="F500" s="5"/>
      <c r="H500" s="1"/>
      <c r="I500" s="7"/>
    </row>
    <row r="501" ht="19.95" customHeight="1" spans="1:9">
      <c r="A501" s="5">
        <v>499</v>
      </c>
      <c r="B501" s="6" t="str">
        <f>"谢继翠"</f>
        <v>谢继翠</v>
      </c>
      <c r="C501" s="6" t="str">
        <f t="shared" si="107"/>
        <v>女</v>
      </c>
      <c r="D501" s="6" t="s">
        <v>299</v>
      </c>
      <c r="E501" s="5" t="s">
        <v>365</v>
      </c>
      <c r="F501" s="5"/>
      <c r="H501" s="1"/>
      <c r="I501" s="7"/>
    </row>
    <row r="502" ht="19.95" customHeight="1" spans="1:9">
      <c r="A502" s="5">
        <v>500</v>
      </c>
      <c r="B502" s="6" t="str">
        <f>"梁晓妹"</f>
        <v>梁晓妹</v>
      </c>
      <c r="C502" s="6" t="str">
        <f t="shared" si="107"/>
        <v>女</v>
      </c>
      <c r="D502" s="6" t="s">
        <v>299</v>
      </c>
      <c r="E502" s="5" t="s">
        <v>366</v>
      </c>
      <c r="F502" s="5"/>
      <c r="H502" s="1"/>
      <c r="I502" s="7"/>
    </row>
    <row r="503" ht="19.95" customHeight="1" spans="1:9">
      <c r="A503" s="5">
        <v>501</v>
      </c>
      <c r="B503" s="6" t="str">
        <f>"王国樑"</f>
        <v>王国樑</v>
      </c>
      <c r="C503" s="6" t="str">
        <f>"男"</f>
        <v>男</v>
      </c>
      <c r="D503" s="6" t="s">
        <v>299</v>
      </c>
      <c r="E503" s="5" t="s">
        <v>50</v>
      </c>
      <c r="F503" s="5"/>
      <c r="H503" s="1"/>
      <c r="I503" s="7"/>
    </row>
    <row r="504" ht="19.95" customHeight="1" spans="1:9">
      <c r="A504" s="5">
        <v>502</v>
      </c>
      <c r="B504" s="6" t="str">
        <f>"沈莹"</f>
        <v>沈莹</v>
      </c>
      <c r="C504" s="6" t="str">
        <f t="shared" ref="C504:C513" si="108">"女"</f>
        <v>女</v>
      </c>
      <c r="D504" s="6" t="s">
        <v>299</v>
      </c>
      <c r="E504" s="5" t="s">
        <v>367</v>
      </c>
      <c r="F504" s="5"/>
      <c r="H504" s="1"/>
      <c r="I504" s="7"/>
    </row>
    <row r="505" ht="19.95" customHeight="1" spans="1:9">
      <c r="A505" s="5">
        <v>503</v>
      </c>
      <c r="B505" s="6" t="str">
        <f>"冯英豪"</f>
        <v>冯英豪</v>
      </c>
      <c r="C505" s="6" t="str">
        <f>"男"</f>
        <v>男</v>
      </c>
      <c r="D505" s="6" t="s">
        <v>299</v>
      </c>
      <c r="E505" s="5" t="s">
        <v>146</v>
      </c>
      <c r="F505" s="5"/>
      <c r="H505" s="1"/>
      <c r="I505" s="7"/>
    </row>
    <row r="506" ht="19.95" customHeight="1" spans="1:9">
      <c r="A506" s="5">
        <v>504</v>
      </c>
      <c r="B506" s="6" t="str">
        <f>"李寒"</f>
        <v>李寒</v>
      </c>
      <c r="C506" s="6" t="str">
        <f t="shared" si="108"/>
        <v>女</v>
      </c>
      <c r="D506" s="6" t="s">
        <v>299</v>
      </c>
      <c r="E506" s="5" t="s">
        <v>368</v>
      </c>
      <c r="F506" s="5"/>
      <c r="H506" s="1"/>
      <c r="I506" s="7"/>
    </row>
    <row r="507" ht="19.95" customHeight="1" spans="1:9">
      <c r="A507" s="5">
        <v>505</v>
      </c>
      <c r="B507" s="6" t="str">
        <f>"杨贞"</f>
        <v>杨贞</v>
      </c>
      <c r="C507" s="6" t="str">
        <f t="shared" si="108"/>
        <v>女</v>
      </c>
      <c r="D507" s="6" t="s">
        <v>299</v>
      </c>
      <c r="E507" s="5" t="s">
        <v>39</v>
      </c>
      <c r="F507" s="5"/>
      <c r="H507" s="1"/>
      <c r="I507" s="7"/>
    </row>
    <row r="508" ht="19.95" customHeight="1" spans="1:9">
      <c r="A508" s="5">
        <v>506</v>
      </c>
      <c r="B508" s="6" t="str">
        <f>"陈娇雁"</f>
        <v>陈娇雁</v>
      </c>
      <c r="C508" s="6" t="str">
        <f t="shared" si="108"/>
        <v>女</v>
      </c>
      <c r="D508" s="6" t="s">
        <v>299</v>
      </c>
      <c r="E508" s="5" t="s">
        <v>369</v>
      </c>
      <c r="F508" s="5"/>
      <c r="H508" s="1"/>
      <c r="I508" s="7"/>
    </row>
    <row r="509" ht="19.95" customHeight="1" spans="1:9">
      <c r="A509" s="5">
        <v>507</v>
      </c>
      <c r="B509" s="6" t="str">
        <f>"邢雪芬"</f>
        <v>邢雪芬</v>
      </c>
      <c r="C509" s="6" t="str">
        <f t="shared" si="108"/>
        <v>女</v>
      </c>
      <c r="D509" s="6" t="s">
        <v>299</v>
      </c>
      <c r="E509" s="5" t="s">
        <v>370</v>
      </c>
      <c r="F509" s="5"/>
      <c r="H509" s="1"/>
      <c r="I509" s="7"/>
    </row>
    <row r="510" ht="19.95" customHeight="1" spans="1:9">
      <c r="A510" s="5">
        <v>508</v>
      </c>
      <c r="B510" s="6" t="str">
        <f>"陈翩翩"</f>
        <v>陈翩翩</v>
      </c>
      <c r="C510" s="6" t="str">
        <f t="shared" si="108"/>
        <v>女</v>
      </c>
      <c r="D510" s="6" t="s">
        <v>299</v>
      </c>
      <c r="E510" s="5" t="s">
        <v>371</v>
      </c>
      <c r="F510" s="5"/>
      <c r="H510" s="1"/>
      <c r="I510" s="7"/>
    </row>
    <row r="511" ht="19.95" customHeight="1" spans="1:9">
      <c r="A511" s="5">
        <v>509</v>
      </c>
      <c r="B511" s="6" t="str">
        <f>"张慧洁"</f>
        <v>张慧洁</v>
      </c>
      <c r="C511" s="6" t="str">
        <f t="shared" si="108"/>
        <v>女</v>
      </c>
      <c r="D511" s="6" t="s">
        <v>299</v>
      </c>
      <c r="E511" s="5" t="s">
        <v>110</v>
      </c>
      <c r="F511" s="5"/>
      <c r="H511" s="1"/>
      <c r="I511" s="7"/>
    </row>
    <row r="512" ht="19.95" customHeight="1" spans="1:9">
      <c r="A512" s="5">
        <v>510</v>
      </c>
      <c r="B512" s="6" t="str">
        <f>"黄金燕"</f>
        <v>黄金燕</v>
      </c>
      <c r="C512" s="6" t="str">
        <f t="shared" si="108"/>
        <v>女</v>
      </c>
      <c r="D512" s="6" t="s">
        <v>299</v>
      </c>
      <c r="E512" s="5" t="s">
        <v>372</v>
      </c>
      <c r="F512" s="5"/>
      <c r="H512" s="1"/>
      <c r="I512" s="7"/>
    </row>
    <row r="513" ht="19.95" customHeight="1" spans="1:9">
      <c r="A513" s="5">
        <v>511</v>
      </c>
      <c r="B513" s="6" t="str">
        <f>"杨梦欣"</f>
        <v>杨梦欣</v>
      </c>
      <c r="C513" s="6" t="str">
        <f t="shared" si="108"/>
        <v>女</v>
      </c>
      <c r="D513" s="6" t="s">
        <v>299</v>
      </c>
      <c r="E513" s="5" t="s">
        <v>373</v>
      </c>
      <c r="F513" s="5"/>
      <c r="H513" s="1"/>
      <c r="I513" s="7"/>
    </row>
    <row r="514" ht="19.95" customHeight="1" spans="1:9">
      <c r="A514" s="5">
        <v>512</v>
      </c>
      <c r="B514" s="6" t="str">
        <f>"黄捷"</f>
        <v>黄捷</v>
      </c>
      <c r="C514" s="6" t="str">
        <f>"男"</f>
        <v>男</v>
      </c>
      <c r="D514" s="6" t="s">
        <v>299</v>
      </c>
      <c r="E514" s="5" t="s">
        <v>374</v>
      </c>
      <c r="F514" s="5"/>
      <c r="H514" s="1"/>
      <c r="I514" s="7"/>
    </row>
    <row r="515" ht="19.95" customHeight="1" spans="1:9">
      <c r="A515" s="5">
        <v>513</v>
      </c>
      <c r="B515" s="6" t="str">
        <f>"冯海燕"</f>
        <v>冯海燕</v>
      </c>
      <c r="C515" s="6" t="str">
        <f t="shared" ref="C515:C517" si="109">"女"</f>
        <v>女</v>
      </c>
      <c r="D515" s="6" t="s">
        <v>299</v>
      </c>
      <c r="E515" s="5" t="s">
        <v>375</v>
      </c>
      <c r="F515" s="5"/>
      <c r="H515" s="1"/>
      <c r="I515" s="7"/>
    </row>
    <row r="516" ht="19.95" customHeight="1" spans="1:9">
      <c r="A516" s="5">
        <v>514</v>
      </c>
      <c r="B516" s="6" t="str">
        <f>"黄月娥"</f>
        <v>黄月娥</v>
      </c>
      <c r="C516" s="6" t="str">
        <f t="shared" si="109"/>
        <v>女</v>
      </c>
      <c r="D516" s="6" t="s">
        <v>299</v>
      </c>
      <c r="E516" s="5" t="s">
        <v>376</v>
      </c>
      <c r="F516" s="5"/>
      <c r="H516" s="1"/>
      <c r="I516" s="7"/>
    </row>
    <row r="517" ht="19.95" customHeight="1" spans="1:9">
      <c r="A517" s="5">
        <v>515</v>
      </c>
      <c r="B517" s="6" t="str">
        <f>"李庆娟"</f>
        <v>李庆娟</v>
      </c>
      <c r="C517" s="6" t="str">
        <f t="shared" si="109"/>
        <v>女</v>
      </c>
      <c r="D517" s="6" t="s">
        <v>299</v>
      </c>
      <c r="E517" s="5" t="s">
        <v>377</v>
      </c>
      <c r="F517" s="5"/>
      <c r="H517" s="1"/>
      <c r="I517" s="7"/>
    </row>
    <row r="518" ht="19.95" customHeight="1" spans="1:9">
      <c r="A518" s="5">
        <v>516</v>
      </c>
      <c r="B518" s="6" t="str">
        <f>"朱景昌"</f>
        <v>朱景昌</v>
      </c>
      <c r="C518" s="6" t="str">
        <f t="shared" ref="C518:C524" si="110">"男"</f>
        <v>男</v>
      </c>
      <c r="D518" s="6" t="s">
        <v>299</v>
      </c>
      <c r="E518" s="5" t="s">
        <v>378</v>
      </c>
      <c r="F518" s="5"/>
      <c r="H518" s="1"/>
      <c r="I518" s="7"/>
    </row>
    <row r="519" ht="19.95" customHeight="1" spans="1:9">
      <c r="A519" s="5">
        <v>517</v>
      </c>
      <c r="B519" s="6" t="str">
        <f>"陈梦月"</f>
        <v>陈梦月</v>
      </c>
      <c r="C519" s="6" t="str">
        <f>"女"</f>
        <v>女</v>
      </c>
      <c r="D519" s="6" t="s">
        <v>299</v>
      </c>
      <c r="E519" s="5" t="s">
        <v>104</v>
      </c>
      <c r="F519" s="5"/>
      <c r="H519" s="1"/>
      <c r="I519" s="7"/>
    </row>
    <row r="520" ht="19.95" customHeight="1" spans="1:9">
      <c r="A520" s="5">
        <v>518</v>
      </c>
      <c r="B520" s="6" t="str">
        <f>"冯子森"</f>
        <v>冯子森</v>
      </c>
      <c r="C520" s="6" t="str">
        <f t="shared" si="110"/>
        <v>男</v>
      </c>
      <c r="D520" s="6" t="s">
        <v>299</v>
      </c>
      <c r="E520" s="5" t="s">
        <v>379</v>
      </c>
      <c r="F520" s="5"/>
      <c r="H520" s="1"/>
      <c r="I520" s="7"/>
    </row>
    <row r="521" ht="19.95" customHeight="1" spans="1:9">
      <c r="A521" s="5">
        <v>519</v>
      </c>
      <c r="B521" s="6" t="str">
        <f>"王世乾"</f>
        <v>王世乾</v>
      </c>
      <c r="C521" s="6" t="str">
        <f t="shared" si="110"/>
        <v>男</v>
      </c>
      <c r="D521" s="6" t="s">
        <v>299</v>
      </c>
      <c r="E521" s="5" t="s">
        <v>380</v>
      </c>
      <c r="F521" s="5"/>
      <c r="H521" s="1"/>
      <c r="I521" s="7"/>
    </row>
    <row r="522" ht="19.95" customHeight="1" spans="1:9">
      <c r="A522" s="5">
        <v>520</v>
      </c>
      <c r="B522" s="6" t="str">
        <f>"陈焕标"</f>
        <v>陈焕标</v>
      </c>
      <c r="C522" s="6" t="str">
        <f t="shared" si="110"/>
        <v>男</v>
      </c>
      <c r="D522" s="6" t="s">
        <v>299</v>
      </c>
      <c r="E522" s="5" t="s">
        <v>381</v>
      </c>
      <c r="F522" s="5"/>
      <c r="H522" s="1"/>
      <c r="I522" s="7"/>
    </row>
    <row r="523" ht="19.95" customHeight="1" spans="1:9">
      <c r="A523" s="5">
        <v>521</v>
      </c>
      <c r="B523" s="6" t="str">
        <f>"唐传俊"</f>
        <v>唐传俊</v>
      </c>
      <c r="C523" s="6" t="str">
        <f t="shared" si="110"/>
        <v>男</v>
      </c>
      <c r="D523" s="6" t="s">
        <v>299</v>
      </c>
      <c r="E523" s="5" t="s">
        <v>382</v>
      </c>
      <c r="F523" s="5"/>
      <c r="H523" s="1"/>
      <c r="I523" s="7"/>
    </row>
    <row r="524" ht="19.95" customHeight="1" spans="1:9">
      <c r="A524" s="5">
        <v>522</v>
      </c>
      <c r="B524" s="6" t="str">
        <f>"苏永良"</f>
        <v>苏永良</v>
      </c>
      <c r="C524" s="6" t="str">
        <f t="shared" si="110"/>
        <v>男</v>
      </c>
      <c r="D524" s="6" t="s">
        <v>299</v>
      </c>
      <c r="E524" s="5" t="s">
        <v>383</v>
      </c>
      <c r="F524" s="5"/>
      <c r="H524" s="1"/>
      <c r="I524" s="7"/>
    </row>
    <row r="525" ht="19.95" customHeight="1" spans="1:9">
      <c r="A525" s="5">
        <v>523</v>
      </c>
      <c r="B525" s="6" t="str">
        <f>"陈金凤"</f>
        <v>陈金凤</v>
      </c>
      <c r="C525" s="6" t="str">
        <f t="shared" ref="C525:C529" si="111">"女"</f>
        <v>女</v>
      </c>
      <c r="D525" s="6" t="s">
        <v>299</v>
      </c>
      <c r="E525" s="5" t="s">
        <v>168</v>
      </c>
      <c r="F525" s="5"/>
      <c r="H525" s="1"/>
      <c r="I525" s="7"/>
    </row>
    <row r="526" ht="19.95" customHeight="1" spans="1:9">
      <c r="A526" s="5">
        <v>524</v>
      </c>
      <c r="B526" s="6" t="str">
        <f>"郑淇宁"</f>
        <v>郑淇宁</v>
      </c>
      <c r="C526" s="6" t="str">
        <f t="shared" ref="C526:C534" si="112">"男"</f>
        <v>男</v>
      </c>
      <c r="D526" s="6" t="s">
        <v>299</v>
      </c>
      <c r="E526" s="5" t="s">
        <v>384</v>
      </c>
      <c r="F526" s="5"/>
      <c r="H526" s="1"/>
      <c r="I526" s="7"/>
    </row>
    <row r="527" ht="19.95" customHeight="1" spans="1:9">
      <c r="A527" s="5">
        <v>525</v>
      </c>
      <c r="B527" s="6" t="str">
        <f>"冼格格"</f>
        <v>冼格格</v>
      </c>
      <c r="C527" s="6" t="str">
        <f t="shared" si="111"/>
        <v>女</v>
      </c>
      <c r="D527" s="6" t="s">
        <v>299</v>
      </c>
      <c r="E527" s="5" t="s">
        <v>385</v>
      </c>
      <c r="F527" s="5"/>
      <c r="H527" s="1"/>
      <c r="I527" s="7"/>
    </row>
    <row r="528" ht="19.95" customHeight="1" spans="1:9">
      <c r="A528" s="5">
        <v>526</v>
      </c>
      <c r="B528" s="6" t="str">
        <f>"游文菁"</f>
        <v>游文菁</v>
      </c>
      <c r="C528" s="6" t="str">
        <f t="shared" si="111"/>
        <v>女</v>
      </c>
      <c r="D528" s="6" t="s">
        <v>299</v>
      </c>
      <c r="E528" s="5" t="s">
        <v>386</v>
      </c>
      <c r="F528" s="5"/>
      <c r="H528" s="1"/>
      <c r="I528" s="7"/>
    </row>
    <row r="529" ht="19.95" customHeight="1" spans="1:9">
      <c r="A529" s="5">
        <v>527</v>
      </c>
      <c r="B529" s="6" t="str">
        <f>"吴颖"</f>
        <v>吴颖</v>
      </c>
      <c r="C529" s="6" t="str">
        <f t="shared" si="111"/>
        <v>女</v>
      </c>
      <c r="D529" s="6" t="s">
        <v>299</v>
      </c>
      <c r="E529" s="5" t="s">
        <v>387</v>
      </c>
      <c r="F529" s="5"/>
      <c r="H529" s="1"/>
      <c r="I529" s="7"/>
    </row>
    <row r="530" ht="19.95" customHeight="1" spans="1:9">
      <c r="A530" s="5">
        <v>528</v>
      </c>
      <c r="B530" s="6" t="str">
        <f>"范治鹏"</f>
        <v>范治鹏</v>
      </c>
      <c r="C530" s="6" t="str">
        <f t="shared" si="112"/>
        <v>男</v>
      </c>
      <c r="D530" s="6" t="s">
        <v>299</v>
      </c>
      <c r="E530" s="5" t="s">
        <v>388</v>
      </c>
      <c r="F530" s="5"/>
      <c r="H530" s="1"/>
      <c r="I530" s="7"/>
    </row>
    <row r="531" ht="19.95" customHeight="1" spans="1:9">
      <c r="A531" s="5">
        <v>529</v>
      </c>
      <c r="B531" s="6" t="str">
        <f>"李昌鸿"</f>
        <v>李昌鸿</v>
      </c>
      <c r="C531" s="6" t="str">
        <f t="shared" si="112"/>
        <v>男</v>
      </c>
      <c r="D531" s="6" t="s">
        <v>299</v>
      </c>
      <c r="E531" s="5" t="s">
        <v>389</v>
      </c>
      <c r="F531" s="5"/>
      <c r="H531" s="1"/>
      <c r="I531" s="7"/>
    </row>
    <row r="532" ht="19.95" customHeight="1" spans="1:9">
      <c r="A532" s="5">
        <v>530</v>
      </c>
      <c r="B532" s="6" t="str">
        <f>"黄栩广"</f>
        <v>黄栩广</v>
      </c>
      <c r="C532" s="6" t="str">
        <f t="shared" si="112"/>
        <v>男</v>
      </c>
      <c r="D532" s="6" t="s">
        <v>299</v>
      </c>
      <c r="E532" s="5" t="s">
        <v>390</v>
      </c>
      <c r="F532" s="5"/>
      <c r="H532" s="1"/>
      <c r="I532" s="7"/>
    </row>
    <row r="533" ht="19.95" customHeight="1" spans="1:9">
      <c r="A533" s="5">
        <v>531</v>
      </c>
      <c r="B533" s="6" t="str">
        <f>"王咸发"</f>
        <v>王咸发</v>
      </c>
      <c r="C533" s="6" t="str">
        <f t="shared" si="112"/>
        <v>男</v>
      </c>
      <c r="D533" s="6" t="s">
        <v>299</v>
      </c>
      <c r="E533" s="5" t="s">
        <v>391</v>
      </c>
      <c r="F533" s="5"/>
      <c r="H533" s="1"/>
      <c r="I533" s="7"/>
    </row>
    <row r="534" ht="19.95" customHeight="1" spans="1:9">
      <c r="A534" s="5">
        <v>532</v>
      </c>
      <c r="B534" s="6" t="str">
        <f>"吴坤杰"</f>
        <v>吴坤杰</v>
      </c>
      <c r="C534" s="6" t="str">
        <f t="shared" si="112"/>
        <v>男</v>
      </c>
      <c r="D534" s="6" t="s">
        <v>299</v>
      </c>
      <c r="E534" s="5" t="s">
        <v>392</v>
      </c>
      <c r="F534" s="5"/>
      <c r="H534" s="1"/>
      <c r="I534" s="7"/>
    </row>
    <row r="535" ht="19.95" customHeight="1" spans="1:9">
      <c r="A535" s="5">
        <v>533</v>
      </c>
      <c r="B535" s="6" t="str">
        <f>"王红姑"</f>
        <v>王红姑</v>
      </c>
      <c r="C535" s="6" t="str">
        <f t="shared" ref="C535:C539" si="113">"女"</f>
        <v>女</v>
      </c>
      <c r="D535" s="6" t="s">
        <v>299</v>
      </c>
      <c r="E535" s="5" t="s">
        <v>393</v>
      </c>
      <c r="F535" s="5"/>
      <c r="H535" s="1"/>
      <c r="I535" s="7"/>
    </row>
    <row r="536" ht="19.95" customHeight="1" spans="1:9">
      <c r="A536" s="5">
        <v>534</v>
      </c>
      <c r="B536" s="6" t="str">
        <f>"凌明斡"</f>
        <v>凌明斡</v>
      </c>
      <c r="C536" s="6" t="str">
        <f t="shared" ref="C536:C540" si="114">"男"</f>
        <v>男</v>
      </c>
      <c r="D536" s="6" t="s">
        <v>299</v>
      </c>
      <c r="E536" s="5" t="s">
        <v>394</v>
      </c>
      <c r="F536" s="5"/>
      <c r="H536" s="1"/>
      <c r="I536" s="7"/>
    </row>
    <row r="537" ht="19.95" customHeight="1" spans="1:9">
      <c r="A537" s="5">
        <v>535</v>
      </c>
      <c r="B537" s="6" t="str">
        <f>"李政辉"</f>
        <v>李政辉</v>
      </c>
      <c r="C537" s="6" t="str">
        <f t="shared" si="114"/>
        <v>男</v>
      </c>
      <c r="D537" s="6" t="s">
        <v>299</v>
      </c>
      <c r="E537" s="5" t="s">
        <v>395</v>
      </c>
      <c r="F537" s="5"/>
      <c r="H537" s="1"/>
      <c r="I537" s="7"/>
    </row>
    <row r="538" ht="19.95" customHeight="1" spans="1:9">
      <c r="A538" s="5">
        <v>536</v>
      </c>
      <c r="B538" s="6" t="str">
        <f>"胡神茵"</f>
        <v>胡神茵</v>
      </c>
      <c r="C538" s="6" t="str">
        <f t="shared" si="113"/>
        <v>女</v>
      </c>
      <c r="D538" s="6" t="s">
        <v>299</v>
      </c>
      <c r="E538" s="5" t="s">
        <v>396</v>
      </c>
      <c r="F538" s="5"/>
      <c r="H538" s="1"/>
      <c r="I538" s="7"/>
    </row>
    <row r="539" ht="19.95" customHeight="1" spans="1:9">
      <c r="A539" s="5">
        <v>537</v>
      </c>
      <c r="B539" s="6" t="str">
        <f>"黄燕环"</f>
        <v>黄燕环</v>
      </c>
      <c r="C539" s="6" t="str">
        <f t="shared" si="113"/>
        <v>女</v>
      </c>
      <c r="D539" s="6" t="s">
        <v>299</v>
      </c>
      <c r="E539" s="5" t="s">
        <v>112</v>
      </c>
      <c r="F539" s="5"/>
      <c r="H539" s="1"/>
      <c r="I539" s="7"/>
    </row>
    <row r="540" ht="19.95" customHeight="1" spans="1:9">
      <c r="A540" s="5">
        <v>538</v>
      </c>
      <c r="B540" s="6" t="str">
        <f>"劳培山"</f>
        <v>劳培山</v>
      </c>
      <c r="C540" s="6" t="str">
        <f t="shared" si="114"/>
        <v>男</v>
      </c>
      <c r="D540" s="6" t="s">
        <v>299</v>
      </c>
      <c r="E540" s="5" t="s">
        <v>397</v>
      </c>
      <c r="F540" s="5"/>
      <c r="H540" s="1"/>
      <c r="I540" s="7"/>
    </row>
    <row r="541" ht="19.95" customHeight="1" spans="1:9">
      <c r="A541" s="5">
        <v>539</v>
      </c>
      <c r="B541" s="6" t="str">
        <f>"卓静丽"</f>
        <v>卓静丽</v>
      </c>
      <c r="C541" s="6" t="str">
        <f t="shared" ref="C541:C546" si="115">"女"</f>
        <v>女</v>
      </c>
      <c r="D541" s="6" t="s">
        <v>299</v>
      </c>
      <c r="E541" s="5" t="s">
        <v>398</v>
      </c>
      <c r="F541" s="5"/>
      <c r="H541" s="1"/>
      <c r="I541" s="7"/>
    </row>
    <row r="542" ht="19.95" customHeight="1" spans="1:9">
      <c r="A542" s="5">
        <v>540</v>
      </c>
      <c r="B542" s="6" t="str">
        <f>"陈裕帆"</f>
        <v>陈裕帆</v>
      </c>
      <c r="C542" s="6" t="str">
        <f t="shared" si="115"/>
        <v>女</v>
      </c>
      <c r="D542" s="6" t="s">
        <v>299</v>
      </c>
      <c r="E542" s="5" t="s">
        <v>169</v>
      </c>
      <c r="F542" s="5"/>
      <c r="H542" s="1"/>
      <c r="I542" s="7"/>
    </row>
    <row r="543" ht="19.95" customHeight="1" spans="1:9">
      <c r="A543" s="5">
        <v>541</v>
      </c>
      <c r="B543" s="6" t="str">
        <f>"谭健英"</f>
        <v>谭健英</v>
      </c>
      <c r="C543" s="6" t="str">
        <f t="shared" ref="C543:C548" si="116">"男"</f>
        <v>男</v>
      </c>
      <c r="D543" s="6" t="s">
        <v>299</v>
      </c>
      <c r="E543" s="5" t="s">
        <v>399</v>
      </c>
      <c r="F543" s="5"/>
      <c r="H543" s="1"/>
      <c r="I543" s="7"/>
    </row>
    <row r="544" ht="19.95" customHeight="1" spans="1:9">
      <c r="A544" s="5">
        <v>542</v>
      </c>
      <c r="B544" s="6" t="str">
        <f>"陈秋霞"</f>
        <v>陈秋霞</v>
      </c>
      <c r="C544" s="6" t="str">
        <f t="shared" si="115"/>
        <v>女</v>
      </c>
      <c r="D544" s="6" t="s">
        <v>299</v>
      </c>
      <c r="E544" s="5" t="s">
        <v>400</v>
      </c>
      <c r="F544" s="5"/>
      <c r="H544" s="1"/>
      <c r="I544" s="7"/>
    </row>
    <row r="545" ht="19.95" customHeight="1" spans="1:9">
      <c r="A545" s="5">
        <v>543</v>
      </c>
      <c r="B545" s="6" t="str">
        <f>"胡颖"</f>
        <v>胡颖</v>
      </c>
      <c r="C545" s="6" t="str">
        <f t="shared" si="115"/>
        <v>女</v>
      </c>
      <c r="D545" s="6" t="s">
        <v>299</v>
      </c>
      <c r="E545" s="5" t="s">
        <v>198</v>
      </c>
      <c r="F545" s="5"/>
      <c r="H545" s="1"/>
      <c r="I545" s="7"/>
    </row>
    <row r="546" ht="19.95" customHeight="1" spans="1:9">
      <c r="A546" s="5">
        <v>544</v>
      </c>
      <c r="B546" s="6" t="str">
        <f>"陈怡"</f>
        <v>陈怡</v>
      </c>
      <c r="C546" s="6" t="str">
        <f t="shared" si="115"/>
        <v>女</v>
      </c>
      <c r="D546" s="6" t="s">
        <v>299</v>
      </c>
      <c r="E546" s="5" t="s">
        <v>401</v>
      </c>
      <c r="F546" s="5"/>
      <c r="H546" s="1"/>
      <c r="I546" s="7"/>
    </row>
    <row r="547" ht="19.95" customHeight="1" spans="1:9">
      <c r="A547" s="5">
        <v>545</v>
      </c>
      <c r="B547" s="6" t="str">
        <f>"唐钰稀"</f>
        <v>唐钰稀</v>
      </c>
      <c r="C547" s="6" t="str">
        <f t="shared" si="116"/>
        <v>男</v>
      </c>
      <c r="D547" s="6" t="s">
        <v>299</v>
      </c>
      <c r="E547" s="5" t="s">
        <v>402</v>
      </c>
      <c r="F547" s="5"/>
      <c r="H547" s="1"/>
      <c r="I547" s="7"/>
    </row>
    <row r="548" ht="19.95" customHeight="1" spans="1:9">
      <c r="A548" s="5">
        <v>546</v>
      </c>
      <c r="B548" s="6" t="str">
        <f>"徐华衡"</f>
        <v>徐华衡</v>
      </c>
      <c r="C548" s="6" t="str">
        <f t="shared" si="116"/>
        <v>男</v>
      </c>
      <c r="D548" s="6" t="s">
        <v>299</v>
      </c>
      <c r="E548" s="5" t="s">
        <v>403</v>
      </c>
      <c r="F548" s="5"/>
      <c r="H548" s="1"/>
      <c r="I548" s="7"/>
    </row>
    <row r="549" ht="19.95" customHeight="1" spans="1:9">
      <c r="A549" s="5">
        <v>547</v>
      </c>
      <c r="B549" s="6" t="str">
        <f>"喻琳"</f>
        <v>喻琳</v>
      </c>
      <c r="C549" s="6" t="str">
        <f t="shared" ref="C549:C554" si="117">"女"</f>
        <v>女</v>
      </c>
      <c r="D549" s="6" t="s">
        <v>299</v>
      </c>
      <c r="E549" s="5" t="s">
        <v>404</v>
      </c>
      <c r="F549" s="5"/>
      <c r="H549" s="1"/>
      <c r="I549" s="7"/>
    </row>
    <row r="550" ht="19.95" customHeight="1" spans="1:9">
      <c r="A550" s="5">
        <v>548</v>
      </c>
      <c r="B550" s="6" t="str">
        <f>"林传好"</f>
        <v>林传好</v>
      </c>
      <c r="C550" s="6" t="str">
        <f>"男"</f>
        <v>男</v>
      </c>
      <c r="D550" s="6" t="s">
        <v>299</v>
      </c>
      <c r="E550" s="5" t="s">
        <v>405</v>
      </c>
      <c r="F550" s="5"/>
      <c r="H550" s="1"/>
      <c r="I550" s="7"/>
    </row>
    <row r="551" ht="19.95" customHeight="1" spans="1:9">
      <c r="A551" s="5">
        <v>549</v>
      </c>
      <c r="B551" s="6" t="str">
        <f>"邢娇"</f>
        <v>邢娇</v>
      </c>
      <c r="C551" s="6" t="str">
        <f t="shared" si="117"/>
        <v>女</v>
      </c>
      <c r="D551" s="6" t="s">
        <v>299</v>
      </c>
      <c r="E551" s="5" t="s">
        <v>406</v>
      </c>
      <c r="F551" s="5"/>
      <c r="H551" s="1"/>
      <c r="I551" s="7"/>
    </row>
    <row r="552" ht="19.95" customHeight="1" spans="1:9">
      <c r="A552" s="5">
        <v>550</v>
      </c>
      <c r="B552" s="6" t="str">
        <f>"叶冬晴"</f>
        <v>叶冬晴</v>
      </c>
      <c r="C552" s="6" t="str">
        <f t="shared" si="117"/>
        <v>女</v>
      </c>
      <c r="D552" s="6" t="s">
        <v>299</v>
      </c>
      <c r="E552" s="5" t="s">
        <v>407</v>
      </c>
      <c r="F552" s="5"/>
      <c r="H552" s="1"/>
      <c r="I552" s="7"/>
    </row>
    <row r="553" ht="19.95" customHeight="1" spans="1:9">
      <c r="A553" s="5">
        <v>551</v>
      </c>
      <c r="B553" s="6" t="str">
        <f>"何美玲"</f>
        <v>何美玲</v>
      </c>
      <c r="C553" s="6" t="str">
        <f t="shared" si="117"/>
        <v>女</v>
      </c>
      <c r="D553" s="6" t="s">
        <v>299</v>
      </c>
      <c r="E553" s="5" t="s">
        <v>408</v>
      </c>
      <c r="F553" s="5"/>
      <c r="H553" s="1"/>
      <c r="I553" s="7"/>
    </row>
    <row r="554" ht="19.95" customHeight="1" spans="1:9">
      <c r="A554" s="5">
        <v>552</v>
      </c>
      <c r="B554" s="6" t="str">
        <f>"王丽妹"</f>
        <v>王丽妹</v>
      </c>
      <c r="C554" s="6" t="str">
        <f t="shared" si="117"/>
        <v>女</v>
      </c>
      <c r="D554" s="6" t="s">
        <v>299</v>
      </c>
      <c r="E554" s="5" t="s">
        <v>409</v>
      </c>
      <c r="F554" s="5"/>
      <c r="H554" s="1"/>
      <c r="I554" s="7"/>
    </row>
    <row r="555" ht="19.95" customHeight="1" spans="1:9">
      <c r="A555" s="5">
        <v>553</v>
      </c>
      <c r="B555" s="6" t="str">
        <f>"黄克武"</f>
        <v>黄克武</v>
      </c>
      <c r="C555" s="6" t="str">
        <f t="shared" ref="C555:C560" si="118">"男"</f>
        <v>男</v>
      </c>
      <c r="D555" s="6" t="s">
        <v>299</v>
      </c>
      <c r="E555" s="5" t="s">
        <v>410</v>
      </c>
      <c r="F555" s="5"/>
      <c r="H555" s="1"/>
      <c r="I555" s="7"/>
    </row>
    <row r="556" ht="19.95" customHeight="1" spans="1:9">
      <c r="A556" s="5">
        <v>554</v>
      </c>
      <c r="B556" s="6" t="str">
        <f>"黄丽娟"</f>
        <v>黄丽娟</v>
      </c>
      <c r="C556" s="6" t="str">
        <f t="shared" ref="C556:C559" si="119">"女"</f>
        <v>女</v>
      </c>
      <c r="D556" s="6" t="s">
        <v>299</v>
      </c>
      <c r="E556" s="5" t="s">
        <v>411</v>
      </c>
      <c r="F556" s="5"/>
      <c r="H556" s="1"/>
      <c r="I556" s="7"/>
    </row>
    <row r="557" ht="19.95" customHeight="1" spans="1:9">
      <c r="A557" s="5">
        <v>555</v>
      </c>
      <c r="B557" s="6" t="str">
        <f>"陈韬"</f>
        <v>陈韬</v>
      </c>
      <c r="C557" s="6" t="str">
        <f t="shared" si="118"/>
        <v>男</v>
      </c>
      <c r="D557" s="6" t="s">
        <v>299</v>
      </c>
      <c r="E557" s="5" t="s">
        <v>146</v>
      </c>
      <c r="F557" s="5"/>
      <c r="H557" s="1"/>
      <c r="I557" s="7"/>
    </row>
    <row r="558" ht="19.95" customHeight="1" spans="1:9">
      <c r="A558" s="5">
        <v>556</v>
      </c>
      <c r="B558" s="6" t="str">
        <f>"彭金慧"</f>
        <v>彭金慧</v>
      </c>
      <c r="C558" s="6" t="str">
        <f t="shared" si="119"/>
        <v>女</v>
      </c>
      <c r="D558" s="6" t="s">
        <v>299</v>
      </c>
      <c r="E558" s="5" t="s">
        <v>412</v>
      </c>
      <c r="F558" s="5"/>
      <c r="H558" s="1"/>
      <c r="I558" s="7"/>
    </row>
    <row r="559" ht="19.95" customHeight="1" spans="1:9">
      <c r="A559" s="5">
        <v>557</v>
      </c>
      <c r="B559" s="6" t="str">
        <f>"仇志馨"</f>
        <v>仇志馨</v>
      </c>
      <c r="C559" s="6" t="str">
        <f t="shared" si="119"/>
        <v>女</v>
      </c>
      <c r="D559" s="6" t="s">
        <v>299</v>
      </c>
      <c r="E559" s="5" t="s">
        <v>413</v>
      </c>
      <c r="F559" s="5"/>
      <c r="H559" s="1"/>
      <c r="I559" s="7"/>
    </row>
    <row r="560" ht="19.95" customHeight="1" spans="1:9">
      <c r="A560" s="5">
        <v>558</v>
      </c>
      <c r="B560" s="6" t="str">
        <f>"谢会康"</f>
        <v>谢会康</v>
      </c>
      <c r="C560" s="6" t="str">
        <f t="shared" si="118"/>
        <v>男</v>
      </c>
      <c r="D560" s="6" t="s">
        <v>299</v>
      </c>
      <c r="E560" s="5" t="s">
        <v>414</v>
      </c>
      <c r="F560" s="5"/>
      <c r="H560" s="1"/>
      <c r="I560" s="7"/>
    </row>
    <row r="561" ht="19.95" customHeight="1" spans="1:9">
      <c r="A561" s="5">
        <v>559</v>
      </c>
      <c r="B561" s="6" t="str">
        <f>"陈静"</f>
        <v>陈静</v>
      </c>
      <c r="C561" s="6" t="str">
        <f t="shared" ref="C561:C564" si="120">"女"</f>
        <v>女</v>
      </c>
      <c r="D561" s="6" t="s">
        <v>299</v>
      </c>
      <c r="E561" s="5" t="s">
        <v>130</v>
      </c>
      <c r="F561" s="5"/>
      <c r="H561" s="1"/>
      <c r="I561" s="7"/>
    </row>
    <row r="562" ht="19.95" customHeight="1" spans="1:9">
      <c r="A562" s="5">
        <v>560</v>
      </c>
      <c r="B562" s="6" t="str">
        <f>"杨霞"</f>
        <v>杨霞</v>
      </c>
      <c r="C562" s="6" t="str">
        <f t="shared" si="120"/>
        <v>女</v>
      </c>
      <c r="D562" s="6" t="s">
        <v>299</v>
      </c>
      <c r="E562" s="5" t="s">
        <v>415</v>
      </c>
      <c r="F562" s="5"/>
      <c r="H562" s="1"/>
      <c r="I562" s="7"/>
    </row>
    <row r="563" ht="19.95" customHeight="1" spans="1:9">
      <c r="A563" s="5">
        <v>561</v>
      </c>
      <c r="B563" s="6" t="str">
        <f>"杨紫悠"</f>
        <v>杨紫悠</v>
      </c>
      <c r="C563" s="6" t="str">
        <f t="shared" si="120"/>
        <v>女</v>
      </c>
      <c r="D563" s="6" t="s">
        <v>299</v>
      </c>
      <c r="E563" s="5" t="s">
        <v>416</v>
      </c>
      <c r="F563" s="5"/>
      <c r="H563" s="1"/>
      <c r="I563" s="7"/>
    </row>
    <row r="564" ht="19.95" customHeight="1" spans="1:9">
      <c r="A564" s="5">
        <v>562</v>
      </c>
      <c r="B564" s="6" t="str">
        <f>"左青桐"</f>
        <v>左青桐</v>
      </c>
      <c r="C564" s="6" t="str">
        <f t="shared" si="120"/>
        <v>女</v>
      </c>
      <c r="D564" s="6" t="s">
        <v>299</v>
      </c>
      <c r="E564" s="5" t="s">
        <v>44</v>
      </c>
      <c r="F564" s="5"/>
      <c r="H564" s="1"/>
      <c r="I564" s="7"/>
    </row>
    <row r="565" ht="19.95" customHeight="1" spans="1:9">
      <c r="A565" s="5">
        <v>563</v>
      </c>
      <c r="B565" s="6" t="str">
        <f>"黄宗文"</f>
        <v>黄宗文</v>
      </c>
      <c r="C565" s="6" t="str">
        <f t="shared" ref="C565:C570" si="121">"男"</f>
        <v>男</v>
      </c>
      <c r="D565" s="6" t="s">
        <v>299</v>
      </c>
      <c r="E565" s="5" t="s">
        <v>417</v>
      </c>
      <c r="F565" s="5"/>
      <c r="H565" s="1"/>
      <c r="I565" s="7"/>
    </row>
    <row r="566" ht="19.95" customHeight="1" spans="1:9">
      <c r="A566" s="5">
        <v>564</v>
      </c>
      <c r="B566" s="6" t="str">
        <f>"林继引"</f>
        <v>林继引</v>
      </c>
      <c r="C566" s="6" t="str">
        <f t="shared" ref="C566:C571" si="122">"女"</f>
        <v>女</v>
      </c>
      <c r="D566" s="6" t="s">
        <v>299</v>
      </c>
      <c r="E566" s="5" t="s">
        <v>418</v>
      </c>
      <c r="F566" s="5"/>
      <c r="H566" s="1"/>
      <c r="I566" s="7"/>
    </row>
    <row r="567" ht="19.95" customHeight="1" spans="1:9">
      <c r="A567" s="5">
        <v>565</v>
      </c>
      <c r="B567" s="6" t="str">
        <f>"陈秀良"</f>
        <v>陈秀良</v>
      </c>
      <c r="C567" s="6" t="str">
        <f t="shared" si="122"/>
        <v>女</v>
      </c>
      <c r="D567" s="6" t="s">
        <v>299</v>
      </c>
      <c r="E567" s="5" t="s">
        <v>132</v>
      </c>
      <c r="F567" s="5"/>
      <c r="H567" s="1"/>
      <c r="I567" s="7"/>
    </row>
    <row r="568" ht="19.95" customHeight="1" spans="1:9">
      <c r="A568" s="5">
        <v>566</v>
      </c>
      <c r="B568" s="6" t="str">
        <f>"沈家民"</f>
        <v>沈家民</v>
      </c>
      <c r="C568" s="6" t="str">
        <f t="shared" si="121"/>
        <v>男</v>
      </c>
      <c r="D568" s="6" t="s">
        <v>299</v>
      </c>
      <c r="E568" s="5" t="s">
        <v>419</v>
      </c>
      <c r="F568" s="5"/>
      <c r="H568" s="1"/>
      <c r="I568" s="7"/>
    </row>
    <row r="569" ht="19.95" customHeight="1" spans="1:9">
      <c r="A569" s="5">
        <v>567</v>
      </c>
      <c r="B569" s="6" t="str">
        <f>"曾维衍"</f>
        <v>曾维衍</v>
      </c>
      <c r="C569" s="6" t="str">
        <f t="shared" si="121"/>
        <v>男</v>
      </c>
      <c r="D569" s="6" t="s">
        <v>299</v>
      </c>
      <c r="E569" s="5" t="s">
        <v>420</v>
      </c>
      <c r="F569" s="5"/>
      <c r="H569" s="1"/>
      <c r="I569" s="7"/>
    </row>
    <row r="570" ht="19.95" customHeight="1" spans="1:9">
      <c r="A570" s="5">
        <v>568</v>
      </c>
      <c r="B570" s="6" t="str">
        <f>"张建鹏"</f>
        <v>张建鹏</v>
      </c>
      <c r="C570" s="6" t="str">
        <f t="shared" si="121"/>
        <v>男</v>
      </c>
      <c r="D570" s="6" t="s">
        <v>299</v>
      </c>
      <c r="E570" s="5" t="s">
        <v>421</v>
      </c>
      <c r="F570" s="5"/>
      <c r="H570" s="1"/>
      <c r="I570" s="7"/>
    </row>
    <row r="571" ht="19.95" customHeight="1" spans="1:9">
      <c r="A571" s="5">
        <v>569</v>
      </c>
      <c r="B571" s="6" t="str">
        <f>"冯林林"</f>
        <v>冯林林</v>
      </c>
      <c r="C571" s="6" t="str">
        <f t="shared" si="122"/>
        <v>女</v>
      </c>
      <c r="D571" s="6" t="s">
        <v>299</v>
      </c>
      <c r="E571" s="5" t="s">
        <v>422</v>
      </c>
      <c r="F571" s="5"/>
      <c r="H571" s="1"/>
      <c r="I571" s="7"/>
    </row>
    <row r="572" ht="19.95" customHeight="1" spans="1:9">
      <c r="A572" s="5">
        <v>570</v>
      </c>
      <c r="B572" s="6" t="str">
        <f>"林振武"</f>
        <v>林振武</v>
      </c>
      <c r="C572" s="6" t="str">
        <f t="shared" ref="C572:C578" si="123">"男"</f>
        <v>男</v>
      </c>
      <c r="D572" s="6" t="s">
        <v>299</v>
      </c>
      <c r="E572" s="5" t="s">
        <v>278</v>
      </c>
      <c r="F572" s="5"/>
      <c r="H572" s="1"/>
      <c r="I572" s="7"/>
    </row>
    <row r="573" ht="19.95" customHeight="1" spans="1:9">
      <c r="A573" s="5">
        <v>571</v>
      </c>
      <c r="B573" s="6" t="str">
        <f>"陈元健"</f>
        <v>陈元健</v>
      </c>
      <c r="C573" s="6" t="str">
        <f t="shared" si="123"/>
        <v>男</v>
      </c>
      <c r="D573" s="6" t="s">
        <v>299</v>
      </c>
      <c r="E573" s="5" t="s">
        <v>423</v>
      </c>
      <c r="F573" s="5"/>
      <c r="H573" s="1"/>
      <c r="I573" s="7"/>
    </row>
    <row r="574" ht="19.95" customHeight="1" spans="1:9">
      <c r="A574" s="5">
        <v>572</v>
      </c>
      <c r="B574" s="6" t="str">
        <f>"曹楠"</f>
        <v>曹楠</v>
      </c>
      <c r="C574" s="6" t="str">
        <f t="shared" ref="C574:C576" si="124">"女"</f>
        <v>女</v>
      </c>
      <c r="D574" s="6" t="s">
        <v>299</v>
      </c>
      <c r="E574" s="5" t="s">
        <v>263</v>
      </c>
      <c r="F574" s="5"/>
      <c r="H574" s="1"/>
      <c r="I574" s="7"/>
    </row>
    <row r="575" ht="19.95" customHeight="1" spans="1:9">
      <c r="A575" s="5">
        <v>573</v>
      </c>
      <c r="B575" s="6" t="str">
        <f>"唐诗琛"</f>
        <v>唐诗琛</v>
      </c>
      <c r="C575" s="6" t="str">
        <f t="shared" si="124"/>
        <v>女</v>
      </c>
      <c r="D575" s="6" t="s">
        <v>299</v>
      </c>
      <c r="E575" s="5" t="s">
        <v>424</v>
      </c>
      <c r="F575" s="5"/>
      <c r="H575" s="1"/>
      <c r="I575" s="7"/>
    </row>
    <row r="576" ht="19.95" customHeight="1" spans="1:9">
      <c r="A576" s="5">
        <v>574</v>
      </c>
      <c r="B576" s="6" t="str">
        <f>"蒲英萍"</f>
        <v>蒲英萍</v>
      </c>
      <c r="C576" s="6" t="str">
        <f t="shared" si="124"/>
        <v>女</v>
      </c>
      <c r="D576" s="6" t="s">
        <v>299</v>
      </c>
      <c r="E576" s="5" t="s">
        <v>425</v>
      </c>
      <c r="F576" s="5"/>
      <c r="H576" s="1"/>
      <c r="I576" s="7"/>
    </row>
    <row r="577" ht="19.95" customHeight="1" spans="1:9">
      <c r="A577" s="5">
        <v>575</v>
      </c>
      <c r="B577" s="6" t="str">
        <f>"朱贤万"</f>
        <v>朱贤万</v>
      </c>
      <c r="C577" s="6" t="str">
        <f t="shared" si="123"/>
        <v>男</v>
      </c>
      <c r="D577" s="6" t="s">
        <v>299</v>
      </c>
      <c r="E577" s="5" t="s">
        <v>426</v>
      </c>
      <c r="F577" s="5"/>
      <c r="H577" s="1"/>
      <c r="I577" s="7"/>
    </row>
    <row r="578" ht="19.95" customHeight="1" spans="1:9">
      <c r="A578" s="5">
        <v>576</v>
      </c>
      <c r="B578" s="6" t="str">
        <f>"卓燕诚"</f>
        <v>卓燕诚</v>
      </c>
      <c r="C578" s="6" t="str">
        <f t="shared" si="123"/>
        <v>男</v>
      </c>
      <c r="D578" s="6" t="s">
        <v>299</v>
      </c>
      <c r="E578" s="5" t="s">
        <v>427</v>
      </c>
      <c r="F578" s="5"/>
      <c r="H578" s="1"/>
      <c r="I578" s="7"/>
    </row>
    <row r="579" ht="19.95" customHeight="1" spans="1:9">
      <c r="A579" s="5">
        <v>577</v>
      </c>
      <c r="B579" s="6" t="str">
        <f>"王丽婷"</f>
        <v>王丽婷</v>
      </c>
      <c r="C579" s="6" t="str">
        <f t="shared" ref="C579:C584" si="125">"女"</f>
        <v>女</v>
      </c>
      <c r="D579" s="6" t="s">
        <v>299</v>
      </c>
      <c r="E579" s="5" t="s">
        <v>428</v>
      </c>
      <c r="F579" s="5"/>
      <c r="H579" s="1"/>
      <c r="I579" s="7"/>
    </row>
    <row r="580" ht="19.95" customHeight="1" spans="1:9">
      <c r="A580" s="5">
        <v>578</v>
      </c>
      <c r="B580" s="6" t="str">
        <f>"傅奕君"</f>
        <v>傅奕君</v>
      </c>
      <c r="C580" s="6" t="str">
        <f t="shared" si="125"/>
        <v>女</v>
      </c>
      <c r="D580" s="6" t="s">
        <v>299</v>
      </c>
      <c r="E580" s="5" t="s">
        <v>429</v>
      </c>
      <c r="F580" s="5"/>
      <c r="H580" s="1"/>
      <c r="I580" s="7"/>
    </row>
    <row r="581" ht="19.95" customHeight="1" spans="1:9">
      <c r="A581" s="5">
        <v>579</v>
      </c>
      <c r="B581" s="6" t="str">
        <f>"吴海岛"</f>
        <v>吴海岛</v>
      </c>
      <c r="C581" s="6" t="str">
        <f t="shared" ref="C581:C583" si="126">"男"</f>
        <v>男</v>
      </c>
      <c r="D581" s="6" t="s">
        <v>299</v>
      </c>
      <c r="E581" s="5" t="s">
        <v>430</v>
      </c>
      <c r="F581" s="5"/>
      <c r="H581" s="1"/>
      <c r="I581" s="7"/>
    </row>
    <row r="582" ht="19.95" customHeight="1" spans="1:9">
      <c r="A582" s="5">
        <v>580</v>
      </c>
      <c r="B582" s="6" t="str">
        <f>"覃晓东"</f>
        <v>覃晓东</v>
      </c>
      <c r="C582" s="6" t="str">
        <f t="shared" si="126"/>
        <v>男</v>
      </c>
      <c r="D582" s="6" t="s">
        <v>299</v>
      </c>
      <c r="E582" s="5" t="s">
        <v>431</v>
      </c>
      <c r="F582" s="5"/>
      <c r="H582" s="1"/>
      <c r="I582" s="7"/>
    </row>
    <row r="583" ht="19.95" customHeight="1" spans="1:9">
      <c r="A583" s="5">
        <v>581</v>
      </c>
      <c r="B583" s="6" t="str">
        <f>"王守彦"</f>
        <v>王守彦</v>
      </c>
      <c r="C583" s="6" t="str">
        <f t="shared" si="126"/>
        <v>男</v>
      </c>
      <c r="D583" s="6" t="s">
        <v>299</v>
      </c>
      <c r="E583" s="5" t="s">
        <v>432</v>
      </c>
      <c r="F583" s="5"/>
      <c r="H583" s="1"/>
      <c r="I583" s="7"/>
    </row>
    <row r="584" ht="19.95" customHeight="1" spans="1:9">
      <c r="A584" s="5">
        <v>582</v>
      </c>
      <c r="B584" s="6" t="str">
        <f>"陈梦娜"</f>
        <v>陈梦娜</v>
      </c>
      <c r="C584" s="6" t="str">
        <f t="shared" si="125"/>
        <v>女</v>
      </c>
      <c r="D584" s="6" t="s">
        <v>299</v>
      </c>
      <c r="E584" s="5" t="s">
        <v>433</v>
      </c>
      <c r="F584" s="5"/>
      <c r="H584" s="1"/>
      <c r="I584" s="7"/>
    </row>
    <row r="585" ht="19.95" customHeight="1" spans="1:9">
      <c r="A585" s="5">
        <v>583</v>
      </c>
      <c r="B585" s="6" t="str">
        <f>"林声学"</f>
        <v>林声学</v>
      </c>
      <c r="C585" s="6" t="str">
        <f>"男"</f>
        <v>男</v>
      </c>
      <c r="D585" s="6" t="s">
        <v>299</v>
      </c>
      <c r="E585" s="5" t="s">
        <v>434</v>
      </c>
      <c r="F585" s="5"/>
      <c r="H585" s="1"/>
      <c r="I585" s="7"/>
    </row>
    <row r="586" ht="19.95" customHeight="1" spans="1:9">
      <c r="A586" s="5">
        <v>584</v>
      </c>
      <c r="B586" s="6" t="str">
        <f>"林爱桥"</f>
        <v>林爱桥</v>
      </c>
      <c r="C586" s="6" t="str">
        <f t="shared" ref="C586:C590" si="127">"女"</f>
        <v>女</v>
      </c>
      <c r="D586" s="6" t="s">
        <v>299</v>
      </c>
      <c r="E586" s="5" t="s">
        <v>435</v>
      </c>
      <c r="F586" s="5"/>
      <c r="H586" s="1"/>
      <c r="I586" s="7"/>
    </row>
    <row r="587" ht="19.95" customHeight="1" spans="1:9">
      <c r="A587" s="5">
        <v>585</v>
      </c>
      <c r="B587" s="6" t="str">
        <f>"黄玉婷"</f>
        <v>黄玉婷</v>
      </c>
      <c r="C587" s="6" t="str">
        <f t="shared" si="127"/>
        <v>女</v>
      </c>
      <c r="D587" s="6" t="s">
        <v>299</v>
      </c>
      <c r="E587" s="5" t="s">
        <v>436</v>
      </c>
      <c r="F587" s="5"/>
      <c r="H587" s="1"/>
      <c r="I587" s="7"/>
    </row>
    <row r="588" ht="19.95" customHeight="1" spans="1:9">
      <c r="A588" s="5">
        <v>586</v>
      </c>
      <c r="B588" s="6" t="str">
        <f>"容艳"</f>
        <v>容艳</v>
      </c>
      <c r="C588" s="6" t="str">
        <f t="shared" si="127"/>
        <v>女</v>
      </c>
      <c r="D588" s="6" t="s">
        <v>299</v>
      </c>
      <c r="E588" s="5" t="s">
        <v>437</v>
      </c>
      <c r="F588" s="5"/>
      <c r="H588" s="1"/>
      <c r="I588" s="7"/>
    </row>
    <row r="589" ht="19.95" customHeight="1" spans="1:9">
      <c r="A589" s="5">
        <v>587</v>
      </c>
      <c r="B589" s="6" t="str">
        <f>"黄晓珍"</f>
        <v>黄晓珍</v>
      </c>
      <c r="C589" s="6" t="str">
        <f t="shared" si="127"/>
        <v>女</v>
      </c>
      <c r="D589" s="6" t="s">
        <v>299</v>
      </c>
      <c r="E589" s="5" t="s">
        <v>290</v>
      </c>
      <c r="F589" s="5"/>
      <c r="H589" s="1"/>
      <c r="I589" s="7"/>
    </row>
    <row r="590" ht="19.95" customHeight="1" spans="1:9">
      <c r="A590" s="5">
        <v>588</v>
      </c>
      <c r="B590" s="6" t="str">
        <f>"项观娇"</f>
        <v>项观娇</v>
      </c>
      <c r="C590" s="6" t="str">
        <f t="shared" si="127"/>
        <v>女</v>
      </c>
      <c r="D590" s="6" t="s">
        <v>299</v>
      </c>
      <c r="E590" s="5" t="s">
        <v>438</v>
      </c>
      <c r="F590" s="5"/>
      <c r="H590" s="1"/>
      <c r="I590" s="7"/>
    </row>
    <row r="591" ht="19.95" customHeight="1" spans="1:9">
      <c r="A591" s="5">
        <v>589</v>
      </c>
      <c r="B591" s="6" t="str">
        <f>"王金海"</f>
        <v>王金海</v>
      </c>
      <c r="C591" s="6" t="str">
        <f t="shared" ref="C591:C593" si="128">"男"</f>
        <v>男</v>
      </c>
      <c r="D591" s="6" t="s">
        <v>299</v>
      </c>
      <c r="E591" s="5" t="s">
        <v>439</v>
      </c>
      <c r="F591" s="5"/>
      <c r="H591" s="1"/>
      <c r="I591" s="7"/>
    </row>
    <row r="592" ht="19.95" customHeight="1" spans="1:9">
      <c r="A592" s="5">
        <v>590</v>
      </c>
      <c r="B592" s="6" t="str">
        <f>"陈春"</f>
        <v>陈春</v>
      </c>
      <c r="C592" s="6" t="str">
        <f t="shared" si="128"/>
        <v>男</v>
      </c>
      <c r="D592" s="6" t="s">
        <v>299</v>
      </c>
      <c r="E592" s="5" t="s">
        <v>440</v>
      </c>
      <c r="F592" s="5"/>
      <c r="H592" s="1"/>
      <c r="I592" s="7"/>
    </row>
    <row r="593" ht="19.95" customHeight="1" spans="1:9">
      <c r="A593" s="5">
        <v>591</v>
      </c>
      <c r="B593" s="6" t="str">
        <f>"符铮"</f>
        <v>符铮</v>
      </c>
      <c r="C593" s="6" t="str">
        <f t="shared" si="128"/>
        <v>男</v>
      </c>
      <c r="D593" s="6" t="s">
        <v>299</v>
      </c>
      <c r="E593" s="5" t="s">
        <v>76</v>
      </c>
      <c r="F593" s="5"/>
      <c r="H593" s="1"/>
      <c r="I593" s="7"/>
    </row>
    <row r="594" ht="19.95" customHeight="1" spans="1:9">
      <c r="A594" s="5">
        <v>592</v>
      </c>
      <c r="B594" s="6" t="str">
        <f>"唐幸紫"</f>
        <v>唐幸紫</v>
      </c>
      <c r="C594" s="6" t="str">
        <f t="shared" ref="C594:C596" si="129">"女"</f>
        <v>女</v>
      </c>
      <c r="D594" s="6" t="s">
        <v>299</v>
      </c>
      <c r="E594" s="5" t="s">
        <v>441</v>
      </c>
      <c r="F594" s="5"/>
      <c r="H594" s="1"/>
      <c r="I594" s="7"/>
    </row>
    <row r="595" ht="19.95" customHeight="1" spans="1:9">
      <c r="A595" s="5">
        <v>593</v>
      </c>
      <c r="B595" s="6" t="str">
        <f>"符婷婷"</f>
        <v>符婷婷</v>
      </c>
      <c r="C595" s="6" t="str">
        <f t="shared" si="129"/>
        <v>女</v>
      </c>
      <c r="D595" s="6" t="s">
        <v>299</v>
      </c>
      <c r="E595" s="5" t="s">
        <v>442</v>
      </c>
      <c r="F595" s="5"/>
      <c r="H595" s="1"/>
      <c r="I595" s="7"/>
    </row>
    <row r="596" ht="19.95" customHeight="1" spans="1:9">
      <c r="A596" s="5">
        <v>594</v>
      </c>
      <c r="B596" s="6" t="str">
        <f>"张叶旗"</f>
        <v>张叶旗</v>
      </c>
      <c r="C596" s="6" t="str">
        <f t="shared" si="129"/>
        <v>女</v>
      </c>
      <c r="D596" s="6" t="s">
        <v>299</v>
      </c>
      <c r="E596" s="5" t="s">
        <v>443</v>
      </c>
      <c r="F596" s="5"/>
      <c r="H596" s="1"/>
      <c r="I596" s="7"/>
    </row>
    <row r="597" ht="19.95" customHeight="1" spans="1:9">
      <c r="A597" s="5">
        <v>595</v>
      </c>
      <c r="B597" s="6" t="str">
        <f>"郑华仲"</f>
        <v>郑华仲</v>
      </c>
      <c r="C597" s="6" t="str">
        <f t="shared" ref="C597:C602" si="130">"男"</f>
        <v>男</v>
      </c>
      <c r="D597" s="6" t="s">
        <v>299</v>
      </c>
      <c r="E597" s="5" t="s">
        <v>444</v>
      </c>
      <c r="F597" s="5"/>
      <c r="H597" s="1"/>
      <c r="I597" s="7"/>
    </row>
    <row r="598" ht="19.95" customHeight="1" spans="1:9">
      <c r="A598" s="5">
        <v>596</v>
      </c>
      <c r="B598" s="6" t="str">
        <f>"朱雅文"</f>
        <v>朱雅文</v>
      </c>
      <c r="C598" s="6" t="str">
        <f t="shared" si="130"/>
        <v>男</v>
      </c>
      <c r="D598" s="6" t="s">
        <v>299</v>
      </c>
      <c r="E598" s="5" t="s">
        <v>445</v>
      </c>
      <c r="F598" s="5"/>
      <c r="H598" s="1"/>
      <c r="I598" s="7"/>
    </row>
    <row r="599" ht="19.95" customHeight="1" spans="1:9">
      <c r="A599" s="5">
        <v>597</v>
      </c>
      <c r="B599" s="6" t="str">
        <f>"王晓关"</f>
        <v>王晓关</v>
      </c>
      <c r="C599" s="6" t="str">
        <f t="shared" ref="C599:C603" si="131">"女"</f>
        <v>女</v>
      </c>
      <c r="D599" s="6" t="s">
        <v>299</v>
      </c>
      <c r="E599" s="5" t="s">
        <v>67</v>
      </c>
      <c r="F599" s="5"/>
      <c r="H599" s="1"/>
      <c r="I599" s="7"/>
    </row>
    <row r="600" ht="19.95" customHeight="1" spans="1:9">
      <c r="A600" s="5">
        <v>598</v>
      </c>
      <c r="B600" s="6" t="str">
        <f>"王菊柳"</f>
        <v>王菊柳</v>
      </c>
      <c r="C600" s="6" t="str">
        <f t="shared" si="131"/>
        <v>女</v>
      </c>
      <c r="D600" s="6" t="s">
        <v>299</v>
      </c>
      <c r="E600" s="5" t="s">
        <v>446</v>
      </c>
      <c r="F600" s="5"/>
      <c r="H600" s="1"/>
      <c r="I600" s="7"/>
    </row>
    <row r="601" ht="19.95" customHeight="1" spans="1:9">
      <c r="A601" s="5">
        <v>599</v>
      </c>
      <c r="B601" s="6" t="str">
        <f>"陈星宇"</f>
        <v>陈星宇</v>
      </c>
      <c r="C601" s="6" t="str">
        <f t="shared" si="130"/>
        <v>男</v>
      </c>
      <c r="D601" s="6" t="s">
        <v>299</v>
      </c>
      <c r="E601" s="5" t="s">
        <v>447</v>
      </c>
      <c r="F601" s="5"/>
      <c r="H601" s="1"/>
      <c r="I601" s="7"/>
    </row>
    <row r="602" ht="19.95" customHeight="1" spans="1:9">
      <c r="A602" s="5">
        <v>600</v>
      </c>
      <c r="B602" s="6" t="str">
        <f>"王绥淦"</f>
        <v>王绥淦</v>
      </c>
      <c r="C602" s="6" t="str">
        <f t="shared" si="130"/>
        <v>男</v>
      </c>
      <c r="D602" s="6" t="s">
        <v>299</v>
      </c>
      <c r="E602" s="5" t="s">
        <v>448</v>
      </c>
      <c r="F602" s="5"/>
      <c r="H602" s="1"/>
      <c r="I602" s="7"/>
    </row>
    <row r="603" ht="19.95" customHeight="1" spans="1:9">
      <c r="A603" s="5">
        <v>601</v>
      </c>
      <c r="B603" s="6" t="str">
        <f>"何紫薇"</f>
        <v>何紫薇</v>
      </c>
      <c r="C603" s="6" t="str">
        <f t="shared" si="131"/>
        <v>女</v>
      </c>
      <c r="D603" s="6" t="s">
        <v>299</v>
      </c>
      <c r="E603" s="5" t="s">
        <v>449</v>
      </c>
      <c r="F603" s="5"/>
      <c r="H603" s="1"/>
      <c r="I603" s="7"/>
    </row>
    <row r="604" ht="19.95" customHeight="1" spans="1:9">
      <c r="A604" s="5">
        <v>602</v>
      </c>
      <c r="B604" s="6" t="str">
        <f>"谢宗慕"</f>
        <v>谢宗慕</v>
      </c>
      <c r="C604" s="6" t="str">
        <f t="shared" ref="C604:C606" si="132">"男"</f>
        <v>男</v>
      </c>
      <c r="D604" s="6" t="s">
        <v>299</v>
      </c>
      <c r="E604" s="5" t="s">
        <v>450</v>
      </c>
      <c r="F604" s="5"/>
      <c r="H604" s="1"/>
      <c r="I604" s="7"/>
    </row>
    <row r="605" ht="19.95" customHeight="1" spans="1:9">
      <c r="A605" s="5">
        <v>603</v>
      </c>
      <c r="B605" s="6" t="str">
        <f>"李世词"</f>
        <v>李世词</v>
      </c>
      <c r="C605" s="6" t="str">
        <f t="shared" si="132"/>
        <v>男</v>
      </c>
      <c r="D605" s="6" t="s">
        <v>299</v>
      </c>
      <c r="E605" s="5" t="s">
        <v>451</v>
      </c>
      <c r="F605" s="5"/>
      <c r="H605" s="1"/>
      <c r="I605" s="7"/>
    </row>
    <row r="606" ht="19.95" customHeight="1" spans="1:9">
      <c r="A606" s="5">
        <v>604</v>
      </c>
      <c r="B606" s="6" t="str">
        <f>"符润"</f>
        <v>符润</v>
      </c>
      <c r="C606" s="6" t="str">
        <f t="shared" si="132"/>
        <v>男</v>
      </c>
      <c r="D606" s="6" t="s">
        <v>299</v>
      </c>
      <c r="E606" s="5" t="s">
        <v>452</v>
      </c>
      <c r="F606" s="5"/>
      <c r="H606" s="1"/>
      <c r="I606" s="7"/>
    </row>
    <row r="607" ht="19.95" customHeight="1" spans="1:9">
      <c r="A607" s="5">
        <v>605</v>
      </c>
      <c r="B607" s="6" t="str">
        <f>"陈惠"</f>
        <v>陈惠</v>
      </c>
      <c r="C607" s="6" t="str">
        <f t="shared" ref="C607:C611" si="133">"女"</f>
        <v>女</v>
      </c>
      <c r="D607" s="6" t="s">
        <v>299</v>
      </c>
      <c r="E607" s="5" t="s">
        <v>453</v>
      </c>
      <c r="F607" s="5"/>
      <c r="H607" s="1"/>
      <c r="I607" s="7"/>
    </row>
    <row r="608" ht="19.95" customHeight="1" spans="1:9">
      <c r="A608" s="5">
        <v>606</v>
      </c>
      <c r="B608" s="6" t="str">
        <f>"王慧香"</f>
        <v>王慧香</v>
      </c>
      <c r="C608" s="6" t="str">
        <f t="shared" si="133"/>
        <v>女</v>
      </c>
      <c r="D608" s="6" t="s">
        <v>299</v>
      </c>
      <c r="E608" s="5" t="s">
        <v>454</v>
      </c>
      <c r="F608" s="5"/>
      <c r="H608" s="1"/>
      <c r="I608" s="7"/>
    </row>
    <row r="609" ht="19.95" customHeight="1" spans="1:9">
      <c r="A609" s="5">
        <v>607</v>
      </c>
      <c r="B609" s="6" t="str">
        <f>"张乐煌"</f>
        <v>张乐煌</v>
      </c>
      <c r="C609" s="6" t="str">
        <f>"男"</f>
        <v>男</v>
      </c>
      <c r="D609" s="6" t="s">
        <v>299</v>
      </c>
      <c r="E609" s="5" t="s">
        <v>455</v>
      </c>
      <c r="F609" s="5"/>
      <c r="H609" s="1"/>
      <c r="I609" s="7"/>
    </row>
    <row r="610" ht="19.95" customHeight="1" spans="1:9">
      <c r="A610" s="5">
        <v>608</v>
      </c>
      <c r="B610" s="6" t="str">
        <f>"杨花"</f>
        <v>杨花</v>
      </c>
      <c r="C610" s="6" t="str">
        <f t="shared" si="133"/>
        <v>女</v>
      </c>
      <c r="D610" s="6" t="s">
        <v>299</v>
      </c>
      <c r="E610" s="5" t="s">
        <v>456</v>
      </c>
      <c r="F610" s="5"/>
      <c r="H610" s="1"/>
      <c r="I610" s="7"/>
    </row>
    <row r="611" ht="19.95" customHeight="1" spans="1:9">
      <c r="A611" s="5">
        <v>609</v>
      </c>
      <c r="B611" s="6" t="str">
        <f>"梁小嫚"</f>
        <v>梁小嫚</v>
      </c>
      <c r="C611" s="6" t="str">
        <f t="shared" si="133"/>
        <v>女</v>
      </c>
      <c r="D611" s="6" t="s">
        <v>299</v>
      </c>
      <c r="E611" s="5" t="s">
        <v>457</v>
      </c>
      <c r="F611" s="5"/>
      <c r="H611" s="1"/>
      <c r="I611" s="7"/>
    </row>
    <row r="612" ht="19.95" customHeight="1" spans="1:9">
      <c r="A612" s="5">
        <v>610</v>
      </c>
      <c r="B612" s="6" t="str">
        <f>"符云稳"</f>
        <v>符云稳</v>
      </c>
      <c r="C612" s="6" t="str">
        <f t="shared" ref="C612:C617" si="134">"男"</f>
        <v>男</v>
      </c>
      <c r="D612" s="6" t="s">
        <v>299</v>
      </c>
      <c r="E612" s="5" t="s">
        <v>458</v>
      </c>
      <c r="F612" s="5"/>
      <c r="H612" s="1"/>
      <c r="I612" s="7"/>
    </row>
    <row r="613" ht="19.95" customHeight="1" spans="1:9">
      <c r="A613" s="5">
        <v>611</v>
      </c>
      <c r="B613" s="6" t="str">
        <f>"王易茹"</f>
        <v>王易茹</v>
      </c>
      <c r="C613" s="6" t="str">
        <f t="shared" ref="C613:C620" si="135">"女"</f>
        <v>女</v>
      </c>
      <c r="D613" s="6" t="s">
        <v>299</v>
      </c>
      <c r="E613" s="5" t="s">
        <v>459</v>
      </c>
      <c r="F613" s="5"/>
      <c r="H613" s="1"/>
      <c r="I613" s="7"/>
    </row>
    <row r="614" ht="19.95" customHeight="1" spans="1:9">
      <c r="A614" s="5">
        <v>612</v>
      </c>
      <c r="B614" s="6" t="str">
        <f>"刘惠莹"</f>
        <v>刘惠莹</v>
      </c>
      <c r="C614" s="6" t="str">
        <f t="shared" si="135"/>
        <v>女</v>
      </c>
      <c r="D614" s="6" t="s">
        <v>299</v>
      </c>
      <c r="E614" s="5" t="s">
        <v>460</v>
      </c>
      <c r="F614" s="5"/>
      <c r="H614" s="1"/>
      <c r="I614" s="7"/>
    </row>
    <row r="615" ht="19.95" customHeight="1" spans="1:9">
      <c r="A615" s="5">
        <v>613</v>
      </c>
      <c r="B615" s="6" t="str">
        <f>"黄仁焕"</f>
        <v>黄仁焕</v>
      </c>
      <c r="C615" s="6" t="str">
        <f t="shared" si="134"/>
        <v>男</v>
      </c>
      <c r="D615" s="6" t="s">
        <v>299</v>
      </c>
      <c r="E615" s="5" t="s">
        <v>345</v>
      </c>
      <c r="F615" s="5"/>
      <c r="H615" s="1"/>
      <c r="I615" s="7"/>
    </row>
    <row r="616" ht="19.95" customHeight="1" spans="1:9">
      <c r="A616" s="5">
        <v>614</v>
      </c>
      <c r="B616" s="6" t="str">
        <f>"何世豪"</f>
        <v>何世豪</v>
      </c>
      <c r="C616" s="6" t="str">
        <f t="shared" si="134"/>
        <v>男</v>
      </c>
      <c r="D616" s="6" t="s">
        <v>299</v>
      </c>
      <c r="E616" s="5" t="s">
        <v>461</v>
      </c>
      <c r="F616" s="5"/>
      <c r="H616" s="1"/>
      <c r="I616" s="7"/>
    </row>
    <row r="617" ht="19.95" customHeight="1" spans="1:9">
      <c r="A617" s="5">
        <v>615</v>
      </c>
      <c r="B617" s="6" t="str">
        <f>"李卓"</f>
        <v>李卓</v>
      </c>
      <c r="C617" s="6" t="str">
        <f t="shared" si="134"/>
        <v>男</v>
      </c>
      <c r="D617" s="6" t="s">
        <v>299</v>
      </c>
      <c r="E617" s="5" t="s">
        <v>462</v>
      </c>
      <c r="F617" s="5"/>
      <c r="H617" s="1"/>
      <c r="I617" s="7"/>
    </row>
    <row r="618" ht="19.95" customHeight="1" spans="1:9">
      <c r="A618" s="5">
        <v>616</v>
      </c>
      <c r="B618" s="6" t="str">
        <f>"王美娇"</f>
        <v>王美娇</v>
      </c>
      <c r="C618" s="6" t="str">
        <f t="shared" si="135"/>
        <v>女</v>
      </c>
      <c r="D618" s="6" t="s">
        <v>299</v>
      </c>
      <c r="E618" s="5" t="s">
        <v>463</v>
      </c>
      <c r="F618" s="5"/>
      <c r="H618" s="1"/>
      <c r="I618" s="7"/>
    </row>
    <row r="619" ht="19.95" customHeight="1" spans="1:9">
      <c r="A619" s="5">
        <v>617</v>
      </c>
      <c r="B619" s="6" t="str">
        <f>"周绘"</f>
        <v>周绘</v>
      </c>
      <c r="C619" s="6" t="str">
        <f t="shared" si="135"/>
        <v>女</v>
      </c>
      <c r="D619" s="6" t="s">
        <v>299</v>
      </c>
      <c r="E619" s="5" t="s">
        <v>464</v>
      </c>
      <c r="F619" s="5"/>
      <c r="H619" s="1"/>
      <c r="I619" s="7"/>
    </row>
    <row r="620" ht="19.95" customHeight="1" spans="1:9">
      <c r="A620" s="5">
        <v>618</v>
      </c>
      <c r="B620" s="6" t="str">
        <f>"黄冉"</f>
        <v>黄冉</v>
      </c>
      <c r="C620" s="6" t="str">
        <f t="shared" si="135"/>
        <v>女</v>
      </c>
      <c r="D620" s="6" t="s">
        <v>299</v>
      </c>
      <c r="E620" s="5" t="s">
        <v>80</v>
      </c>
      <c r="F620" s="5"/>
      <c r="H620" s="1"/>
      <c r="I620" s="7"/>
    </row>
    <row r="621" ht="19.95" customHeight="1" spans="1:9">
      <c r="A621" s="5">
        <v>619</v>
      </c>
      <c r="B621" s="6" t="str">
        <f>"王榛"</f>
        <v>王榛</v>
      </c>
      <c r="C621" s="6" t="str">
        <f t="shared" ref="C621:C626" si="136">"男"</f>
        <v>男</v>
      </c>
      <c r="D621" s="6" t="s">
        <v>299</v>
      </c>
      <c r="E621" s="5" t="s">
        <v>465</v>
      </c>
      <c r="F621" s="5"/>
      <c r="H621" s="1"/>
      <c r="I621" s="7"/>
    </row>
    <row r="622" ht="19.95" customHeight="1" spans="1:9">
      <c r="A622" s="5">
        <v>620</v>
      </c>
      <c r="B622" s="6" t="str">
        <f>"曾辛夷"</f>
        <v>曾辛夷</v>
      </c>
      <c r="C622" s="6" t="str">
        <f t="shared" ref="C622:C625" si="137">"女"</f>
        <v>女</v>
      </c>
      <c r="D622" s="6" t="s">
        <v>299</v>
      </c>
      <c r="E622" s="5" t="s">
        <v>466</v>
      </c>
      <c r="F622" s="5"/>
      <c r="H622" s="1"/>
      <c r="I622" s="7"/>
    </row>
    <row r="623" ht="19.95" customHeight="1" spans="1:9">
      <c r="A623" s="5">
        <v>621</v>
      </c>
      <c r="B623" s="6" t="str">
        <f>"薛春花"</f>
        <v>薛春花</v>
      </c>
      <c r="C623" s="6" t="str">
        <f t="shared" si="137"/>
        <v>女</v>
      </c>
      <c r="D623" s="6" t="s">
        <v>299</v>
      </c>
      <c r="E623" s="5" t="s">
        <v>467</v>
      </c>
      <c r="F623" s="5"/>
      <c r="H623" s="1"/>
      <c r="I623" s="7"/>
    </row>
    <row r="624" ht="19.95" customHeight="1" spans="1:9">
      <c r="A624" s="5">
        <v>622</v>
      </c>
      <c r="B624" s="6" t="str">
        <f>"曾敏聪"</f>
        <v>曾敏聪</v>
      </c>
      <c r="C624" s="6" t="str">
        <f t="shared" si="136"/>
        <v>男</v>
      </c>
      <c r="D624" s="6" t="s">
        <v>299</v>
      </c>
      <c r="E624" s="5" t="s">
        <v>468</v>
      </c>
      <c r="F624" s="5"/>
      <c r="H624" s="1"/>
      <c r="I624" s="7"/>
    </row>
    <row r="625" ht="19.95" customHeight="1" spans="1:9">
      <c r="A625" s="5">
        <v>623</v>
      </c>
      <c r="B625" s="6" t="str">
        <f>"吴欣影"</f>
        <v>吴欣影</v>
      </c>
      <c r="C625" s="6" t="str">
        <f t="shared" si="137"/>
        <v>女</v>
      </c>
      <c r="D625" s="6" t="s">
        <v>299</v>
      </c>
      <c r="E625" s="5" t="s">
        <v>96</v>
      </c>
      <c r="F625" s="5"/>
      <c r="H625" s="1"/>
      <c r="I625" s="7"/>
    </row>
    <row r="626" ht="19.95" customHeight="1" spans="1:9">
      <c r="A626" s="5">
        <v>624</v>
      </c>
      <c r="B626" s="6" t="str">
        <f>"王永浩"</f>
        <v>王永浩</v>
      </c>
      <c r="C626" s="6" t="str">
        <f t="shared" si="136"/>
        <v>男</v>
      </c>
      <c r="D626" s="6" t="s">
        <v>299</v>
      </c>
      <c r="E626" s="5" t="s">
        <v>469</v>
      </c>
      <c r="F626" s="5"/>
      <c r="H626" s="1"/>
      <c r="I626" s="7"/>
    </row>
    <row r="627" ht="19.95" customHeight="1" spans="1:9">
      <c r="A627" s="5">
        <v>625</v>
      </c>
      <c r="B627" s="6" t="str">
        <f>"张若娟"</f>
        <v>张若娟</v>
      </c>
      <c r="C627" s="6" t="str">
        <f t="shared" ref="C627:C631" si="138">"女"</f>
        <v>女</v>
      </c>
      <c r="D627" s="6" t="s">
        <v>299</v>
      </c>
      <c r="E627" s="5" t="s">
        <v>271</v>
      </c>
      <c r="F627" s="5"/>
      <c r="H627" s="1"/>
      <c r="I627" s="7"/>
    </row>
    <row r="628" ht="19.95" customHeight="1" spans="1:9">
      <c r="A628" s="5">
        <v>626</v>
      </c>
      <c r="B628" s="6" t="str">
        <f>"叶保浩"</f>
        <v>叶保浩</v>
      </c>
      <c r="C628" s="6" t="str">
        <f t="shared" ref="C628:C633" si="139">"男"</f>
        <v>男</v>
      </c>
      <c r="D628" s="6" t="s">
        <v>299</v>
      </c>
      <c r="E628" s="5" t="s">
        <v>470</v>
      </c>
      <c r="F628" s="5"/>
      <c r="H628" s="1"/>
      <c r="I628" s="7"/>
    </row>
    <row r="629" ht="19.95" customHeight="1" spans="1:9">
      <c r="A629" s="5">
        <v>627</v>
      </c>
      <c r="B629" s="6" t="str">
        <f>"黄乃雄"</f>
        <v>黄乃雄</v>
      </c>
      <c r="C629" s="6" t="str">
        <f t="shared" si="139"/>
        <v>男</v>
      </c>
      <c r="D629" s="6" t="s">
        <v>299</v>
      </c>
      <c r="E629" s="5" t="s">
        <v>471</v>
      </c>
      <c r="F629" s="5"/>
      <c r="H629" s="1"/>
      <c r="I629" s="7"/>
    </row>
    <row r="630" ht="19.95" customHeight="1" spans="1:9">
      <c r="A630" s="5">
        <v>628</v>
      </c>
      <c r="B630" s="6" t="str">
        <f>"何文华"</f>
        <v>何文华</v>
      </c>
      <c r="C630" s="6" t="str">
        <f t="shared" si="138"/>
        <v>女</v>
      </c>
      <c r="D630" s="6" t="s">
        <v>299</v>
      </c>
      <c r="E630" s="5" t="s">
        <v>73</v>
      </c>
      <c r="F630" s="5"/>
      <c r="H630" s="1"/>
      <c r="I630" s="7"/>
    </row>
    <row r="631" ht="19.95" customHeight="1" spans="1:9">
      <c r="A631" s="5">
        <v>629</v>
      </c>
      <c r="B631" s="6" t="str">
        <f>"胡小茹"</f>
        <v>胡小茹</v>
      </c>
      <c r="C631" s="6" t="str">
        <f t="shared" si="138"/>
        <v>女</v>
      </c>
      <c r="D631" s="6" t="s">
        <v>299</v>
      </c>
      <c r="E631" s="5" t="s">
        <v>472</v>
      </c>
      <c r="F631" s="5"/>
      <c r="H631" s="1"/>
      <c r="I631" s="7"/>
    </row>
    <row r="632" ht="19.95" customHeight="1" spans="1:9">
      <c r="A632" s="5">
        <v>630</v>
      </c>
      <c r="B632" s="6" t="str">
        <f>"邱文峰"</f>
        <v>邱文峰</v>
      </c>
      <c r="C632" s="6" t="str">
        <f t="shared" si="139"/>
        <v>男</v>
      </c>
      <c r="D632" s="6" t="s">
        <v>299</v>
      </c>
      <c r="E632" s="5" t="s">
        <v>473</v>
      </c>
      <c r="F632" s="5"/>
      <c r="H632" s="1"/>
      <c r="I632" s="7"/>
    </row>
    <row r="633" ht="19.95" customHeight="1" spans="1:9">
      <c r="A633" s="5">
        <v>631</v>
      </c>
      <c r="B633" s="6" t="str">
        <f>"黎琼耀"</f>
        <v>黎琼耀</v>
      </c>
      <c r="C633" s="6" t="str">
        <f t="shared" si="139"/>
        <v>男</v>
      </c>
      <c r="D633" s="6" t="s">
        <v>299</v>
      </c>
      <c r="E633" s="5" t="s">
        <v>474</v>
      </c>
      <c r="F633" s="5"/>
      <c r="H633" s="1"/>
      <c r="I633" s="7"/>
    </row>
    <row r="634" ht="19.95" customHeight="1" spans="1:9">
      <c r="A634" s="5">
        <v>632</v>
      </c>
      <c r="B634" s="6" t="str">
        <f>"陈瑾"</f>
        <v>陈瑾</v>
      </c>
      <c r="C634" s="6" t="str">
        <f t="shared" ref="C634:C638" si="140">"女"</f>
        <v>女</v>
      </c>
      <c r="D634" s="6" t="s">
        <v>299</v>
      </c>
      <c r="E634" s="5" t="s">
        <v>475</v>
      </c>
      <c r="F634" s="5"/>
      <c r="H634" s="1"/>
      <c r="I634" s="7"/>
    </row>
    <row r="635" ht="19.95" customHeight="1" spans="1:9">
      <c r="A635" s="5">
        <v>633</v>
      </c>
      <c r="B635" s="6" t="str">
        <f>"陈晓欣"</f>
        <v>陈晓欣</v>
      </c>
      <c r="C635" s="6" t="str">
        <f t="shared" si="140"/>
        <v>女</v>
      </c>
      <c r="D635" s="6" t="s">
        <v>299</v>
      </c>
      <c r="E635" s="5" t="s">
        <v>476</v>
      </c>
      <c r="F635" s="5"/>
      <c r="H635" s="1"/>
      <c r="I635" s="7"/>
    </row>
    <row r="636" ht="19.95" customHeight="1" spans="1:9">
      <c r="A636" s="5">
        <v>634</v>
      </c>
      <c r="B636" s="6" t="str">
        <f>"王海运"</f>
        <v>王海运</v>
      </c>
      <c r="C636" s="6" t="str">
        <f t="shared" si="140"/>
        <v>女</v>
      </c>
      <c r="D636" s="6" t="s">
        <v>299</v>
      </c>
      <c r="E636" s="5" t="s">
        <v>477</v>
      </c>
      <c r="F636" s="5"/>
      <c r="H636" s="1"/>
      <c r="I636" s="7"/>
    </row>
    <row r="637" ht="19.95" customHeight="1" spans="1:9">
      <c r="A637" s="5">
        <v>635</v>
      </c>
      <c r="B637" s="6" t="str">
        <f>"黄青慧"</f>
        <v>黄青慧</v>
      </c>
      <c r="C637" s="6" t="str">
        <f t="shared" si="140"/>
        <v>女</v>
      </c>
      <c r="D637" s="6" t="s">
        <v>299</v>
      </c>
      <c r="E637" s="5" t="s">
        <v>478</v>
      </c>
      <c r="F637" s="5"/>
      <c r="H637" s="1"/>
      <c r="I637" s="7"/>
    </row>
    <row r="638" ht="19.95" customHeight="1" spans="1:9">
      <c r="A638" s="5">
        <v>636</v>
      </c>
      <c r="B638" s="6" t="str">
        <f>"吴洳滢"</f>
        <v>吴洳滢</v>
      </c>
      <c r="C638" s="6" t="str">
        <f t="shared" si="140"/>
        <v>女</v>
      </c>
      <c r="D638" s="6" t="s">
        <v>299</v>
      </c>
      <c r="E638" s="5" t="s">
        <v>479</v>
      </c>
      <c r="F638" s="5"/>
      <c r="H638" s="1"/>
      <c r="I638" s="7"/>
    </row>
    <row r="639" ht="19.95" customHeight="1" spans="1:9">
      <c r="A639" s="5">
        <v>637</v>
      </c>
      <c r="B639" s="6" t="str">
        <f>"范高聪"</f>
        <v>范高聪</v>
      </c>
      <c r="C639" s="6" t="str">
        <f t="shared" ref="C639:C643" si="141">"男"</f>
        <v>男</v>
      </c>
      <c r="D639" s="6" t="s">
        <v>299</v>
      </c>
      <c r="E639" s="5" t="s">
        <v>480</v>
      </c>
      <c r="F639" s="5"/>
      <c r="H639" s="1"/>
      <c r="I639" s="7"/>
    </row>
    <row r="640" ht="19.95" customHeight="1" spans="1:9">
      <c r="A640" s="5">
        <v>638</v>
      </c>
      <c r="B640" s="6" t="str">
        <f>"陈晓怡"</f>
        <v>陈晓怡</v>
      </c>
      <c r="C640" s="6" t="str">
        <f t="shared" ref="C640:C645" si="142">"女"</f>
        <v>女</v>
      </c>
      <c r="D640" s="6" t="s">
        <v>299</v>
      </c>
      <c r="E640" s="5" t="s">
        <v>481</v>
      </c>
      <c r="F640" s="5"/>
      <c r="H640" s="1"/>
      <c r="I640" s="7"/>
    </row>
    <row r="641" ht="19.95" customHeight="1" spans="1:9">
      <c r="A641" s="5">
        <v>639</v>
      </c>
      <c r="B641" s="6" t="str">
        <f>"邢孔烈"</f>
        <v>邢孔烈</v>
      </c>
      <c r="C641" s="6" t="str">
        <f t="shared" si="141"/>
        <v>男</v>
      </c>
      <c r="D641" s="6" t="s">
        <v>299</v>
      </c>
      <c r="E641" s="5" t="s">
        <v>482</v>
      </c>
      <c r="F641" s="5"/>
      <c r="H641" s="1"/>
      <c r="I641" s="7"/>
    </row>
    <row r="642" ht="19.95" customHeight="1" spans="1:9">
      <c r="A642" s="5">
        <v>640</v>
      </c>
      <c r="B642" s="6" t="str">
        <f>"杨树杰"</f>
        <v>杨树杰</v>
      </c>
      <c r="C642" s="6" t="str">
        <f t="shared" si="141"/>
        <v>男</v>
      </c>
      <c r="D642" s="6" t="s">
        <v>299</v>
      </c>
      <c r="E642" s="5" t="s">
        <v>483</v>
      </c>
      <c r="F642" s="5"/>
      <c r="H642" s="1"/>
      <c r="I642" s="7"/>
    </row>
    <row r="643" ht="19.95" customHeight="1" spans="1:9">
      <c r="A643" s="5">
        <v>641</v>
      </c>
      <c r="B643" s="6" t="str">
        <f>"陈英明"</f>
        <v>陈英明</v>
      </c>
      <c r="C643" s="6" t="str">
        <f t="shared" si="141"/>
        <v>男</v>
      </c>
      <c r="D643" s="6" t="s">
        <v>299</v>
      </c>
      <c r="E643" s="5" t="s">
        <v>484</v>
      </c>
      <c r="F643" s="5"/>
      <c r="H643" s="1"/>
      <c r="I643" s="7"/>
    </row>
    <row r="644" ht="19.95" customHeight="1" spans="1:9">
      <c r="A644" s="5">
        <v>642</v>
      </c>
      <c r="B644" s="6" t="str">
        <f>"陈丹"</f>
        <v>陈丹</v>
      </c>
      <c r="C644" s="6" t="str">
        <f t="shared" si="142"/>
        <v>女</v>
      </c>
      <c r="D644" s="6" t="s">
        <v>299</v>
      </c>
      <c r="E644" s="5" t="s">
        <v>485</v>
      </c>
      <c r="F644" s="5"/>
      <c r="H644" s="1"/>
      <c r="I644" s="7"/>
    </row>
    <row r="645" ht="19.95" customHeight="1" spans="1:9">
      <c r="A645" s="5">
        <v>643</v>
      </c>
      <c r="B645" s="6" t="str">
        <f>"吴晓慧"</f>
        <v>吴晓慧</v>
      </c>
      <c r="C645" s="6" t="str">
        <f t="shared" si="142"/>
        <v>女</v>
      </c>
      <c r="D645" s="6" t="s">
        <v>299</v>
      </c>
      <c r="E645" s="5" t="s">
        <v>486</v>
      </c>
      <c r="F645" s="5"/>
      <c r="H645" s="1"/>
      <c r="I645" s="7"/>
    </row>
    <row r="646" ht="19.95" customHeight="1" spans="1:9">
      <c r="A646" s="5">
        <v>644</v>
      </c>
      <c r="B646" s="6" t="str">
        <f>"林师从"</f>
        <v>林师从</v>
      </c>
      <c r="C646" s="6" t="str">
        <f>"男"</f>
        <v>男</v>
      </c>
      <c r="D646" s="6" t="s">
        <v>299</v>
      </c>
      <c r="E646" s="5" t="s">
        <v>487</v>
      </c>
      <c r="F646" s="5"/>
      <c r="H646" s="1"/>
      <c r="I646" s="7"/>
    </row>
    <row r="647" ht="19.95" customHeight="1" spans="1:9">
      <c r="A647" s="5">
        <v>645</v>
      </c>
      <c r="B647" s="6" t="str">
        <f>"林泰柳"</f>
        <v>林泰柳</v>
      </c>
      <c r="C647" s="6" t="str">
        <f t="shared" ref="C647:C660" si="143">"女"</f>
        <v>女</v>
      </c>
      <c r="D647" s="6" t="s">
        <v>299</v>
      </c>
      <c r="E647" s="5" t="s">
        <v>488</v>
      </c>
      <c r="F647" s="5"/>
      <c r="H647" s="1"/>
      <c r="I647" s="7"/>
    </row>
    <row r="648" ht="19.95" customHeight="1" spans="1:9">
      <c r="A648" s="5">
        <v>646</v>
      </c>
      <c r="B648" s="6" t="str">
        <f>"王世豪"</f>
        <v>王世豪</v>
      </c>
      <c r="C648" s="6" t="str">
        <f>"男"</f>
        <v>男</v>
      </c>
      <c r="D648" s="6" t="s">
        <v>299</v>
      </c>
      <c r="E648" s="5" t="s">
        <v>489</v>
      </c>
      <c r="F648" s="5"/>
      <c r="H648" s="1"/>
      <c r="I648" s="7"/>
    </row>
    <row r="649" ht="19.95" customHeight="1" spans="1:9">
      <c r="A649" s="5">
        <v>647</v>
      </c>
      <c r="B649" s="6" t="str">
        <f>"黄贝贝"</f>
        <v>黄贝贝</v>
      </c>
      <c r="C649" s="6" t="str">
        <f t="shared" si="143"/>
        <v>女</v>
      </c>
      <c r="D649" s="6" t="s">
        <v>299</v>
      </c>
      <c r="E649" s="5" t="s">
        <v>68</v>
      </c>
      <c r="F649" s="5"/>
      <c r="H649" s="1"/>
      <c r="I649" s="7"/>
    </row>
    <row r="650" ht="19.95" customHeight="1" spans="1:9">
      <c r="A650" s="5">
        <v>648</v>
      </c>
      <c r="B650" s="6" t="str">
        <f>"韦小慧"</f>
        <v>韦小慧</v>
      </c>
      <c r="C650" s="6" t="str">
        <f t="shared" si="143"/>
        <v>女</v>
      </c>
      <c r="D650" s="6" t="s">
        <v>299</v>
      </c>
      <c r="E650" s="5" t="s">
        <v>490</v>
      </c>
      <c r="F650" s="5"/>
      <c r="H650" s="1"/>
      <c r="I650" s="7"/>
    </row>
    <row r="651" ht="19.95" customHeight="1" spans="1:9">
      <c r="A651" s="5">
        <v>649</v>
      </c>
      <c r="B651" s="6" t="str">
        <f>"李雪盈"</f>
        <v>李雪盈</v>
      </c>
      <c r="C651" s="6" t="str">
        <f t="shared" si="143"/>
        <v>女</v>
      </c>
      <c r="D651" s="6" t="s">
        <v>299</v>
      </c>
      <c r="E651" s="5" t="s">
        <v>491</v>
      </c>
      <c r="F651" s="5"/>
      <c r="H651" s="1"/>
      <c r="I651" s="7"/>
    </row>
    <row r="652" ht="19.95" customHeight="1" spans="1:9">
      <c r="A652" s="5">
        <v>650</v>
      </c>
      <c r="B652" s="6" t="str">
        <f>"吉丽"</f>
        <v>吉丽</v>
      </c>
      <c r="C652" s="6" t="str">
        <f t="shared" si="143"/>
        <v>女</v>
      </c>
      <c r="D652" s="6" t="s">
        <v>299</v>
      </c>
      <c r="E652" s="5" t="s">
        <v>492</v>
      </c>
      <c r="F652" s="5"/>
      <c r="H652" s="1"/>
      <c r="I652" s="7"/>
    </row>
    <row r="653" ht="19.95" customHeight="1" spans="1:9">
      <c r="A653" s="5">
        <v>651</v>
      </c>
      <c r="B653" s="6" t="str">
        <f>"王晓婷"</f>
        <v>王晓婷</v>
      </c>
      <c r="C653" s="6" t="str">
        <f t="shared" si="143"/>
        <v>女</v>
      </c>
      <c r="D653" s="6" t="s">
        <v>299</v>
      </c>
      <c r="E653" s="5" t="s">
        <v>493</v>
      </c>
      <c r="F653" s="5"/>
      <c r="H653" s="1"/>
      <c r="I653" s="7"/>
    </row>
    <row r="654" ht="19.95" customHeight="1" spans="1:9">
      <c r="A654" s="5">
        <v>652</v>
      </c>
      <c r="B654" s="6" t="str">
        <f>"周诗琪"</f>
        <v>周诗琪</v>
      </c>
      <c r="C654" s="6" t="str">
        <f t="shared" si="143"/>
        <v>女</v>
      </c>
      <c r="D654" s="6" t="s">
        <v>299</v>
      </c>
      <c r="E654" s="5" t="s">
        <v>494</v>
      </c>
      <c r="F654" s="5"/>
      <c r="H654" s="1"/>
      <c r="I654" s="7"/>
    </row>
    <row r="655" ht="19.95" customHeight="1" spans="1:9">
      <c r="A655" s="5">
        <v>653</v>
      </c>
      <c r="B655" s="6" t="str">
        <f>"陈舒"</f>
        <v>陈舒</v>
      </c>
      <c r="C655" s="6" t="str">
        <f t="shared" si="143"/>
        <v>女</v>
      </c>
      <c r="D655" s="6" t="s">
        <v>299</v>
      </c>
      <c r="E655" s="5" t="s">
        <v>495</v>
      </c>
      <c r="F655" s="5"/>
      <c r="H655" s="1"/>
      <c r="I655" s="7"/>
    </row>
    <row r="656" ht="19.95" customHeight="1" spans="1:9">
      <c r="A656" s="5">
        <v>654</v>
      </c>
      <c r="B656" s="6" t="str">
        <f>"李荣萱"</f>
        <v>李荣萱</v>
      </c>
      <c r="C656" s="6" t="str">
        <f t="shared" si="143"/>
        <v>女</v>
      </c>
      <c r="D656" s="6" t="s">
        <v>299</v>
      </c>
      <c r="E656" s="5" t="s">
        <v>496</v>
      </c>
      <c r="F656" s="5"/>
      <c r="H656" s="1"/>
      <c r="I656" s="7"/>
    </row>
    <row r="657" ht="19.95" customHeight="1" spans="1:9">
      <c r="A657" s="5">
        <v>655</v>
      </c>
      <c r="B657" s="6" t="str">
        <f>"周恩碧"</f>
        <v>周恩碧</v>
      </c>
      <c r="C657" s="6" t="str">
        <f t="shared" si="143"/>
        <v>女</v>
      </c>
      <c r="D657" s="6" t="s">
        <v>299</v>
      </c>
      <c r="E657" s="5" t="s">
        <v>497</v>
      </c>
      <c r="F657" s="5"/>
      <c r="H657" s="1"/>
      <c r="I657" s="7"/>
    </row>
    <row r="658" ht="19.95" customHeight="1" spans="1:9">
      <c r="A658" s="5">
        <v>656</v>
      </c>
      <c r="B658" s="6" t="str">
        <f>"周瑞"</f>
        <v>周瑞</v>
      </c>
      <c r="C658" s="6" t="str">
        <f t="shared" si="143"/>
        <v>女</v>
      </c>
      <c r="D658" s="6" t="s">
        <v>299</v>
      </c>
      <c r="E658" s="5" t="s">
        <v>498</v>
      </c>
      <c r="F658" s="5"/>
      <c r="H658" s="1"/>
      <c r="I658" s="7"/>
    </row>
    <row r="659" ht="19.95" customHeight="1" spans="1:9">
      <c r="A659" s="5">
        <v>657</v>
      </c>
      <c r="B659" s="6" t="str">
        <f>"卓丽慧"</f>
        <v>卓丽慧</v>
      </c>
      <c r="C659" s="6" t="str">
        <f t="shared" si="143"/>
        <v>女</v>
      </c>
      <c r="D659" s="6" t="s">
        <v>299</v>
      </c>
      <c r="E659" s="5" t="s">
        <v>499</v>
      </c>
      <c r="F659" s="5"/>
      <c r="H659" s="1"/>
      <c r="I659" s="7"/>
    </row>
    <row r="660" ht="19.95" customHeight="1" spans="1:9">
      <c r="A660" s="5">
        <v>658</v>
      </c>
      <c r="B660" s="6" t="str">
        <f>"高小瑜"</f>
        <v>高小瑜</v>
      </c>
      <c r="C660" s="6" t="str">
        <f t="shared" si="143"/>
        <v>女</v>
      </c>
      <c r="D660" s="6" t="s">
        <v>299</v>
      </c>
      <c r="E660" s="5" t="s">
        <v>500</v>
      </c>
      <c r="F660" s="5"/>
      <c r="H660" s="1"/>
      <c r="I660" s="7"/>
    </row>
    <row r="661" ht="19.95" customHeight="1" spans="1:9">
      <c r="A661" s="5">
        <v>659</v>
      </c>
      <c r="B661" s="6" t="str">
        <f>"邢增奋"</f>
        <v>邢增奋</v>
      </c>
      <c r="C661" s="6" t="str">
        <f>"男"</f>
        <v>男</v>
      </c>
      <c r="D661" s="6" t="s">
        <v>299</v>
      </c>
      <c r="E661" s="5" t="s">
        <v>501</v>
      </c>
      <c r="F661" s="5"/>
      <c r="H661" s="1"/>
      <c r="I661" s="7"/>
    </row>
    <row r="662" ht="19.95" customHeight="1" spans="1:9">
      <c r="A662" s="5">
        <v>660</v>
      </c>
      <c r="B662" s="6" t="str">
        <f>"钟斌"</f>
        <v>钟斌</v>
      </c>
      <c r="C662" s="6" t="str">
        <f>"男"</f>
        <v>男</v>
      </c>
      <c r="D662" s="6" t="s">
        <v>299</v>
      </c>
      <c r="E662" s="5" t="s">
        <v>502</v>
      </c>
      <c r="F662" s="5"/>
      <c r="H662" s="1"/>
      <c r="I662" s="7"/>
    </row>
    <row r="663" ht="19.95" customHeight="1" spans="1:9">
      <c r="A663" s="5">
        <v>661</v>
      </c>
      <c r="B663" s="6" t="str">
        <f>"张微"</f>
        <v>张微</v>
      </c>
      <c r="C663" s="6" t="str">
        <f t="shared" ref="C663:C671" si="144">"女"</f>
        <v>女</v>
      </c>
      <c r="D663" s="6" t="s">
        <v>299</v>
      </c>
      <c r="E663" s="5" t="s">
        <v>503</v>
      </c>
      <c r="F663" s="5"/>
      <c r="H663" s="1"/>
      <c r="I663" s="7"/>
    </row>
    <row r="664" ht="19.95" customHeight="1" spans="1:9">
      <c r="A664" s="5">
        <v>662</v>
      </c>
      <c r="B664" s="6" t="str">
        <f>"黄思晴"</f>
        <v>黄思晴</v>
      </c>
      <c r="C664" s="6" t="str">
        <f t="shared" si="144"/>
        <v>女</v>
      </c>
      <c r="D664" s="6" t="s">
        <v>299</v>
      </c>
      <c r="E664" s="5" t="s">
        <v>97</v>
      </c>
      <c r="F664" s="5"/>
      <c r="H664" s="1"/>
      <c r="I664" s="7"/>
    </row>
    <row r="665" ht="19.95" customHeight="1" spans="1:9">
      <c r="A665" s="5">
        <v>663</v>
      </c>
      <c r="B665" s="6" t="str">
        <f>"黄书静"</f>
        <v>黄书静</v>
      </c>
      <c r="C665" s="6" t="str">
        <f t="shared" si="144"/>
        <v>女</v>
      </c>
      <c r="D665" s="6" t="s">
        <v>299</v>
      </c>
      <c r="E665" s="5" t="s">
        <v>251</v>
      </c>
      <c r="F665" s="5"/>
      <c r="H665" s="1"/>
      <c r="I665" s="7"/>
    </row>
    <row r="666" ht="19.95" customHeight="1" spans="1:9">
      <c r="A666" s="5">
        <v>664</v>
      </c>
      <c r="B666" s="6" t="str">
        <f>"吴乾女"</f>
        <v>吴乾女</v>
      </c>
      <c r="C666" s="6" t="str">
        <f t="shared" si="144"/>
        <v>女</v>
      </c>
      <c r="D666" s="6" t="s">
        <v>299</v>
      </c>
      <c r="E666" s="5" t="s">
        <v>504</v>
      </c>
      <c r="F666" s="5"/>
      <c r="H666" s="1"/>
      <c r="I666" s="7"/>
    </row>
    <row r="667" ht="19.95" customHeight="1" spans="1:9">
      <c r="A667" s="5">
        <v>665</v>
      </c>
      <c r="B667" s="6" t="str">
        <f>"许雅情"</f>
        <v>许雅情</v>
      </c>
      <c r="C667" s="6" t="str">
        <f t="shared" si="144"/>
        <v>女</v>
      </c>
      <c r="D667" s="6" t="s">
        <v>299</v>
      </c>
      <c r="E667" s="5" t="s">
        <v>505</v>
      </c>
      <c r="F667" s="5"/>
      <c r="H667" s="1"/>
      <c r="I667" s="7"/>
    </row>
    <row r="668" ht="19.95" customHeight="1" spans="1:9">
      <c r="A668" s="5">
        <v>666</v>
      </c>
      <c r="B668" s="6" t="str">
        <f>"李婷"</f>
        <v>李婷</v>
      </c>
      <c r="C668" s="6" t="str">
        <f t="shared" si="144"/>
        <v>女</v>
      </c>
      <c r="D668" s="6" t="s">
        <v>299</v>
      </c>
      <c r="E668" s="5" t="s">
        <v>506</v>
      </c>
      <c r="F668" s="5"/>
      <c r="H668" s="1"/>
      <c r="I668" s="7"/>
    </row>
    <row r="669" ht="19.95" customHeight="1" spans="1:9">
      <c r="A669" s="5">
        <v>667</v>
      </c>
      <c r="B669" s="6" t="str">
        <f>"陈夏兰"</f>
        <v>陈夏兰</v>
      </c>
      <c r="C669" s="6" t="str">
        <f t="shared" si="144"/>
        <v>女</v>
      </c>
      <c r="D669" s="6" t="s">
        <v>299</v>
      </c>
      <c r="E669" s="5" t="s">
        <v>507</v>
      </c>
      <c r="F669" s="5"/>
      <c r="H669" s="1"/>
      <c r="I669" s="7"/>
    </row>
    <row r="670" ht="19.95" customHeight="1" spans="1:9">
      <c r="A670" s="5">
        <v>668</v>
      </c>
      <c r="B670" s="6" t="str">
        <f>"王妃"</f>
        <v>王妃</v>
      </c>
      <c r="C670" s="6" t="str">
        <f t="shared" si="144"/>
        <v>女</v>
      </c>
      <c r="D670" s="6" t="s">
        <v>299</v>
      </c>
      <c r="E670" s="5" t="s">
        <v>508</v>
      </c>
      <c r="F670" s="5"/>
      <c r="H670" s="1"/>
      <c r="I670" s="7"/>
    </row>
    <row r="671" ht="19.95" customHeight="1" spans="1:9">
      <c r="A671" s="5">
        <v>669</v>
      </c>
      <c r="B671" s="6" t="str">
        <f>"胡小霞"</f>
        <v>胡小霞</v>
      </c>
      <c r="C671" s="6" t="str">
        <f t="shared" si="144"/>
        <v>女</v>
      </c>
      <c r="D671" s="6" t="s">
        <v>299</v>
      </c>
      <c r="E671" s="5" t="s">
        <v>509</v>
      </c>
      <c r="F671" s="5"/>
      <c r="H671" s="1"/>
      <c r="I671" s="7"/>
    </row>
    <row r="672" ht="19.95" customHeight="1" spans="1:9">
      <c r="A672" s="5">
        <v>670</v>
      </c>
      <c r="B672" s="6" t="str">
        <f>"刘海青"</f>
        <v>刘海青</v>
      </c>
      <c r="C672" s="6" t="str">
        <f t="shared" ref="C672:C677" si="145">"男"</f>
        <v>男</v>
      </c>
      <c r="D672" s="6" t="s">
        <v>299</v>
      </c>
      <c r="E672" s="5" t="s">
        <v>510</v>
      </c>
      <c r="F672" s="5"/>
      <c r="H672" s="1"/>
      <c r="I672" s="7"/>
    </row>
    <row r="673" ht="19.95" customHeight="1" spans="1:9">
      <c r="A673" s="5">
        <v>671</v>
      </c>
      <c r="B673" s="6" t="str">
        <f>"林培嘉"</f>
        <v>林培嘉</v>
      </c>
      <c r="C673" s="6" t="str">
        <f t="shared" si="145"/>
        <v>男</v>
      </c>
      <c r="D673" s="6" t="s">
        <v>299</v>
      </c>
      <c r="E673" s="5" t="s">
        <v>511</v>
      </c>
      <c r="F673" s="5"/>
      <c r="H673" s="1"/>
      <c r="I673" s="7"/>
    </row>
    <row r="674" ht="19.95" customHeight="1" spans="1:9">
      <c r="A674" s="5">
        <v>672</v>
      </c>
      <c r="B674" s="6" t="str">
        <f>"王甫鹏"</f>
        <v>王甫鹏</v>
      </c>
      <c r="C674" s="6" t="str">
        <f t="shared" si="145"/>
        <v>男</v>
      </c>
      <c r="D674" s="6" t="s">
        <v>299</v>
      </c>
      <c r="E674" s="5" t="s">
        <v>512</v>
      </c>
      <c r="F674" s="5"/>
      <c r="H674" s="1"/>
      <c r="I674" s="7"/>
    </row>
    <row r="675" ht="19.95" customHeight="1" spans="1:9">
      <c r="A675" s="5">
        <v>673</v>
      </c>
      <c r="B675" s="6" t="str">
        <f>"陈明发"</f>
        <v>陈明发</v>
      </c>
      <c r="C675" s="6" t="str">
        <f t="shared" si="145"/>
        <v>男</v>
      </c>
      <c r="D675" s="6" t="s">
        <v>299</v>
      </c>
      <c r="E675" s="5" t="s">
        <v>513</v>
      </c>
      <c r="F675" s="5"/>
      <c r="H675" s="1"/>
      <c r="I675" s="7"/>
    </row>
    <row r="676" ht="19.95" customHeight="1" spans="1:9">
      <c r="A676" s="5">
        <v>674</v>
      </c>
      <c r="B676" s="6" t="str">
        <f>"冯业超"</f>
        <v>冯业超</v>
      </c>
      <c r="C676" s="6" t="str">
        <f t="shared" si="145"/>
        <v>男</v>
      </c>
      <c r="D676" s="6" t="s">
        <v>299</v>
      </c>
      <c r="E676" s="5" t="s">
        <v>514</v>
      </c>
      <c r="F676" s="5"/>
      <c r="H676" s="1"/>
      <c r="I676" s="7"/>
    </row>
    <row r="677" ht="19.95" customHeight="1" spans="1:9">
      <c r="A677" s="5">
        <v>675</v>
      </c>
      <c r="B677" s="6" t="str">
        <f>"黎朝伟"</f>
        <v>黎朝伟</v>
      </c>
      <c r="C677" s="6" t="str">
        <f t="shared" si="145"/>
        <v>男</v>
      </c>
      <c r="D677" s="6" t="s">
        <v>299</v>
      </c>
      <c r="E677" s="5" t="s">
        <v>146</v>
      </c>
      <c r="F677" s="5"/>
      <c r="H677" s="1"/>
      <c r="I677" s="7"/>
    </row>
    <row r="678" ht="19.95" customHeight="1" spans="1:9">
      <c r="A678" s="5">
        <v>676</v>
      </c>
      <c r="B678" s="6" t="str">
        <f>"李沁垚"</f>
        <v>李沁垚</v>
      </c>
      <c r="C678" s="6" t="str">
        <f t="shared" ref="C678:C682" si="146">"女"</f>
        <v>女</v>
      </c>
      <c r="D678" s="6" t="s">
        <v>299</v>
      </c>
      <c r="E678" s="5" t="s">
        <v>251</v>
      </c>
      <c r="F678" s="5"/>
      <c r="H678" s="1"/>
      <c r="I678" s="7"/>
    </row>
    <row r="679" ht="19.95" customHeight="1" spans="1:9">
      <c r="A679" s="5">
        <v>677</v>
      </c>
      <c r="B679" s="6" t="str">
        <f>"邓智聪"</f>
        <v>邓智聪</v>
      </c>
      <c r="C679" s="6" t="str">
        <f t="shared" ref="C679:C684" si="147">"男"</f>
        <v>男</v>
      </c>
      <c r="D679" s="6" t="s">
        <v>299</v>
      </c>
      <c r="E679" s="5" t="s">
        <v>515</v>
      </c>
      <c r="F679" s="5"/>
      <c r="H679" s="1"/>
      <c r="I679" s="7"/>
    </row>
    <row r="680" ht="19.95" customHeight="1" spans="1:9">
      <c r="A680" s="5">
        <v>678</v>
      </c>
      <c r="B680" s="6" t="str">
        <f>"杨大瀚"</f>
        <v>杨大瀚</v>
      </c>
      <c r="C680" s="6" t="str">
        <f t="shared" si="147"/>
        <v>男</v>
      </c>
      <c r="D680" s="6" t="s">
        <v>299</v>
      </c>
      <c r="E680" s="5" t="s">
        <v>516</v>
      </c>
      <c r="F680" s="5"/>
      <c r="H680" s="1"/>
      <c r="I680" s="7"/>
    </row>
    <row r="681" ht="19.95" customHeight="1" spans="1:9">
      <c r="A681" s="5">
        <v>679</v>
      </c>
      <c r="B681" s="6" t="str">
        <f>"吴春丽"</f>
        <v>吴春丽</v>
      </c>
      <c r="C681" s="6" t="str">
        <f t="shared" si="146"/>
        <v>女</v>
      </c>
      <c r="D681" s="6" t="s">
        <v>299</v>
      </c>
      <c r="E681" s="5" t="s">
        <v>104</v>
      </c>
      <c r="F681" s="5"/>
      <c r="H681" s="1"/>
      <c r="I681" s="7"/>
    </row>
    <row r="682" ht="19.95" customHeight="1" spans="1:9">
      <c r="A682" s="5">
        <v>680</v>
      </c>
      <c r="B682" s="6" t="str">
        <f>"李曼娟"</f>
        <v>李曼娟</v>
      </c>
      <c r="C682" s="6" t="str">
        <f t="shared" si="146"/>
        <v>女</v>
      </c>
      <c r="D682" s="6" t="s">
        <v>299</v>
      </c>
      <c r="E682" s="5" t="s">
        <v>54</v>
      </c>
      <c r="F682" s="5"/>
      <c r="H682" s="1"/>
      <c r="I682" s="7"/>
    </row>
    <row r="683" ht="19.95" customHeight="1" spans="1:9">
      <c r="A683" s="5">
        <v>681</v>
      </c>
      <c r="B683" s="6" t="str">
        <f>"王润丰"</f>
        <v>王润丰</v>
      </c>
      <c r="C683" s="6" t="str">
        <f t="shared" si="147"/>
        <v>男</v>
      </c>
      <c r="D683" s="6" t="s">
        <v>299</v>
      </c>
      <c r="E683" s="5" t="s">
        <v>517</v>
      </c>
      <c r="F683" s="5"/>
      <c r="H683" s="1"/>
      <c r="I683" s="7"/>
    </row>
    <row r="684" ht="19.95" customHeight="1" spans="1:9">
      <c r="A684" s="5">
        <v>682</v>
      </c>
      <c r="B684" s="6" t="str">
        <f>"刘文博"</f>
        <v>刘文博</v>
      </c>
      <c r="C684" s="6" t="str">
        <f t="shared" si="147"/>
        <v>男</v>
      </c>
      <c r="D684" s="6" t="s">
        <v>299</v>
      </c>
      <c r="E684" s="5" t="s">
        <v>518</v>
      </c>
      <c r="F684" s="5"/>
      <c r="H684" s="1"/>
      <c r="I684" s="7"/>
    </row>
    <row r="685" ht="19.95" customHeight="1" spans="1:9">
      <c r="A685" s="5">
        <v>683</v>
      </c>
      <c r="B685" s="6" t="str">
        <f>"郑如展"</f>
        <v>郑如展</v>
      </c>
      <c r="C685" s="6" t="str">
        <f t="shared" ref="C685:C687" si="148">"女"</f>
        <v>女</v>
      </c>
      <c r="D685" s="6" t="s">
        <v>299</v>
      </c>
      <c r="E685" s="5" t="s">
        <v>519</v>
      </c>
      <c r="F685" s="5"/>
      <c r="H685" s="1"/>
      <c r="I685" s="7"/>
    </row>
    <row r="686" ht="19.95" customHeight="1" spans="1:9">
      <c r="A686" s="5">
        <v>684</v>
      </c>
      <c r="B686" s="6" t="str">
        <f>"黄凤仪"</f>
        <v>黄凤仪</v>
      </c>
      <c r="C686" s="6" t="str">
        <f t="shared" si="148"/>
        <v>女</v>
      </c>
      <c r="D686" s="6" t="s">
        <v>299</v>
      </c>
      <c r="E686" s="5" t="s">
        <v>520</v>
      </c>
      <c r="F686" s="5"/>
      <c r="H686" s="1"/>
      <c r="I686" s="7"/>
    </row>
    <row r="687" ht="19.95" customHeight="1" spans="1:9">
      <c r="A687" s="5">
        <v>685</v>
      </c>
      <c r="B687" s="6" t="str">
        <f>"吴珍"</f>
        <v>吴珍</v>
      </c>
      <c r="C687" s="6" t="str">
        <f t="shared" si="148"/>
        <v>女</v>
      </c>
      <c r="D687" s="6" t="s">
        <v>299</v>
      </c>
      <c r="E687" s="5" t="s">
        <v>521</v>
      </c>
      <c r="F687" s="5"/>
      <c r="H687" s="1"/>
      <c r="I687" s="7"/>
    </row>
    <row r="688" ht="19.95" customHeight="1" spans="1:9">
      <c r="A688" s="5">
        <v>686</v>
      </c>
      <c r="B688" s="6" t="str">
        <f>"董振凯"</f>
        <v>董振凯</v>
      </c>
      <c r="C688" s="6" t="str">
        <f t="shared" ref="C688:C693" si="149">"男"</f>
        <v>男</v>
      </c>
      <c r="D688" s="6" t="s">
        <v>299</v>
      </c>
      <c r="E688" s="5" t="s">
        <v>522</v>
      </c>
      <c r="F688" s="5"/>
      <c r="H688" s="1"/>
      <c r="I688" s="7"/>
    </row>
    <row r="689" ht="19.95" customHeight="1" spans="1:9">
      <c r="A689" s="5">
        <v>687</v>
      </c>
      <c r="B689" s="6" t="str">
        <f>"蔡秋文"</f>
        <v>蔡秋文</v>
      </c>
      <c r="C689" s="6" t="str">
        <f t="shared" si="149"/>
        <v>男</v>
      </c>
      <c r="D689" s="6" t="s">
        <v>299</v>
      </c>
      <c r="E689" s="5" t="s">
        <v>523</v>
      </c>
      <c r="F689" s="5"/>
      <c r="H689" s="1"/>
      <c r="I689" s="7"/>
    </row>
    <row r="690" ht="19.95" customHeight="1" spans="1:9">
      <c r="A690" s="5">
        <v>688</v>
      </c>
      <c r="B690" s="6" t="str">
        <f>"覃彩红"</f>
        <v>覃彩红</v>
      </c>
      <c r="C690" s="6" t="str">
        <f t="shared" ref="C690:C697" si="150">"女"</f>
        <v>女</v>
      </c>
      <c r="D690" s="6" t="s">
        <v>299</v>
      </c>
      <c r="E690" s="5" t="s">
        <v>524</v>
      </c>
      <c r="F690" s="5"/>
      <c r="H690" s="1"/>
      <c r="I690" s="7"/>
    </row>
    <row r="691" ht="19.95" customHeight="1" spans="1:9">
      <c r="A691" s="5">
        <v>689</v>
      </c>
      <c r="B691" s="6" t="str">
        <f>"蒋欣雨"</f>
        <v>蒋欣雨</v>
      </c>
      <c r="C691" s="6" t="str">
        <f t="shared" si="150"/>
        <v>女</v>
      </c>
      <c r="D691" s="6" t="s">
        <v>299</v>
      </c>
      <c r="E691" s="5" t="s">
        <v>129</v>
      </c>
      <c r="F691" s="5"/>
      <c r="H691" s="1"/>
      <c r="I691" s="7"/>
    </row>
    <row r="692" ht="19.95" customHeight="1" spans="1:9">
      <c r="A692" s="5">
        <v>690</v>
      </c>
      <c r="B692" s="6" t="str">
        <f>"黎祺昕"</f>
        <v>黎祺昕</v>
      </c>
      <c r="C692" s="6" t="str">
        <f t="shared" si="149"/>
        <v>男</v>
      </c>
      <c r="D692" s="6" t="s">
        <v>299</v>
      </c>
      <c r="E692" s="5" t="s">
        <v>525</v>
      </c>
      <c r="F692" s="5"/>
      <c r="H692" s="1"/>
      <c r="I692" s="7"/>
    </row>
    <row r="693" ht="19.95" customHeight="1" spans="1:9">
      <c r="A693" s="5">
        <v>691</v>
      </c>
      <c r="B693" s="6" t="str">
        <f>"陈名秋"</f>
        <v>陈名秋</v>
      </c>
      <c r="C693" s="6" t="str">
        <f t="shared" si="149"/>
        <v>男</v>
      </c>
      <c r="D693" s="6" t="s">
        <v>299</v>
      </c>
      <c r="E693" s="5" t="s">
        <v>526</v>
      </c>
      <c r="F693" s="5"/>
      <c r="H693" s="1"/>
      <c r="I693" s="7"/>
    </row>
    <row r="694" ht="19.95" customHeight="1" spans="1:9">
      <c r="A694" s="5">
        <v>692</v>
      </c>
      <c r="B694" s="6" t="str">
        <f>"甘妮"</f>
        <v>甘妮</v>
      </c>
      <c r="C694" s="6" t="str">
        <f t="shared" si="150"/>
        <v>女</v>
      </c>
      <c r="D694" s="6" t="s">
        <v>299</v>
      </c>
      <c r="E694" s="5" t="s">
        <v>527</v>
      </c>
      <c r="F694" s="5"/>
      <c r="H694" s="1"/>
      <c r="I694" s="7"/>
    </row>
    <row r="695" ht="19.95" customHeight="1" spans="1:9">
      <c r="A695" s="5">
        <v>693</v>
      </c>
      <c r="B695" s="6" t="str">
        <f>"林够够"</f>
        <v>林够够</v>
      </c>
      <c r="C695" s="6" t="str">
        <f t="shared" si="150"/>
        <v>女</v>
      </c>
      <c r="D695" s="6" t="s">
        <v>299</v>
      </c>
      <c r="E695" s="5" t="s">
        <v>528</v>
      </c>
      <c r="F695" s="5"/>
      <c r="H695" s="1"/>
      <c r="I695" s="7"/>
    </row>
    <row r="696" ht="19.95" customHeight="1" spans="1:9">
      <c r="A696" s="5">
        <v>694</v>
      </c>
      <c r="B696" s="6" t="str">
        <f>"李敏"</f>
        <v>李敏</v>
      </c>
      <c r="C696" s="6" t="str">
        <f t="shared" si="150"/>
        <v>女</v>
      </c>
      <c r="D696" s="6" t="s">
        <v>299</v>
      </c>
      <c r="E696" s="5" t="s">
        <v>529</v>
      </c>
      <c r="F696" s="5"/>
      <c r="H696" s="1"/>
      <c r="I696" s="7"/>
    </row>
    <row r="697" ht="19.95" customHeight="1" spans="1:9">
      <c r="A697" s="5">
        <v>695</v>
      </c>
      <c r="B697" s="6" t="str">
        <f>"李萍"</f>
        <v>李萍</v>
      </c>
      <c r="C697" s="6" t="str">
        <f t="shared" si="150"/>
        <v>女</v>
      </c>
      <c r="D697" s="6" t="s">
        <v>299</v>
      </c>
      <c r="E697" s="5" t="s">
        <v>529</v>
      </c>
      <c r="F697" s="5"/>
      <c r="H697" s="1"/>
      <c r="I697" s="7"/>
    </row>
    <row r="698" ht="19.95" customHeight="1" spans="1:9">
      <c r="A698" s="5">
        <v>696</v>
      </c>
      <c r="B698" s="6" t="str">
        <f>"曾敏运"</f>
        <v>曾敏运</v>
      </c>
      <c r="C698" s="6" t="str">
        <f>"男"</f>
        <v>男</v>
      </c>
      <c r="D698" s="6" t="s">
        <v>299</v>
      </c>
      <c r="E698" s="5" t="s">
        <v>530</v>
      </c>
      <c r="F698" s="5"/>
      <c r="H698" s="1"/>
      <c r="I698" s="7"/>
    </row>
    <row r="699" ht="19.95" customHeight="1" spans="1:9">
      <c r="A699" s="5">
        <v>697</v>
      </c>
      <c r="B699" s="6" t="str">
        <f>"周薇"</f>
        <v>周薇</v>
      </c>
      <c r="C699" s="6" t="str">
        <f t="shared" ref="C699:C702" si="151">"女"</f>
        <v>女</v>
      </c>
      <c r="D699" s="6" t="s">
        <v>299</v>
      </c>
      <c r="E699" s="5" t="s">
        <v>209</v>
      </c>
      <c r="F699" s="5"/>
      <c r="H699" s="1"/>
      <c r="I699" s="7"/>
    </row>
    <row r="700" ht="19.95" customHeight="1" spans="1:9">
      <c r="A700" s="5">
        <v>698</v>
      </c>
      <c r="B700" s="6" t="str">
        <f>"徐小蕊"</f>
        <v>徐小蕊</v>
      </c>
      <c r="C700" s="6" t="str">
        <f t="shared" si="151"/>
        <v>女</v>
      </c>
      <c r="D700" s="6" t="s">
        <v>299</v>
      </c>
      <c r="E700" s="5" t="s">
        <v>531</v>
      </c>
      <c r="F700" s="5"/>
      <c r="H700" s="1"/>
      <c r="I700" s="7"/>
    </row>
    <row r="701" ht="19.95" customHeight="1" spans="1:9">
      <c r="A701" s="5">
        <v>699</v>
      </c>
      <c r="B701" s="6" t="str">
        <f>"符世君"</f>
        <v>符世君</v>
      </c>
      <c r="C701" s="6" t="str">
        <f t="shared" si="151"/>
        <v>女</v>
      </c>
      <c r="D701" s="6" t="s">
        <v>299</v>
      </c>
      <c r="E701" s="5" t="s">
        <v>532</v>
      </c>
      <c r="F701" s="5"/>
      <c r="H701" s="1"/>
      <c r="I701" s="7"/>
    </row>
    <row r="702" ht="19.95" customHeight="1" spans="1:9">
      <c r="A702" s="5">
        <v>700</v>
      </c>
      <c r="B702" s="6" t="str">
        <f>"王岩丽"</f>
        <v>王岩丽</v>
      </c>
      <c r="C702" s="6" t="str">
        <f t="shared" si="151"/>
        <v>女</v>
      </c>
      <c r="D702" s="6" t="s">
        <v>299</v>
      </c>
      <c r="E702" s="5" t="s">
        <v>533</v>
      </c>
      <c r="F702" s="5"/>
      <c r="H702" s="1"/>
      <c r="I702" s="7"/>
    </row>
    <row r="703" ht="19.95" customHeight="1" spans="1:9">
      <c r="A703" s="5">
        <v>701</v>
      </c>
      <c r="B703" s="6" t="str">
        <f>"张达"</f>
        <v>张达</v>
      </c>
      <c r="C703" s="6" t="str">
        <f t="shared" ref="C703:C707" si="152">"男"</f>
        <v>男</v>
      </c>
      <c r="D703" s="6" t="s">
        <v>299</v>
      </c>
      <c r="E703" s="5" t="s">
        <v>534</v>
      </c>
      <c r="F703" s="5"/>
      <c r="H703" s="1"/>
      <c r="I703" s="7"/>
    </row>
    <row r="704" ht="19.95" customHeight="1" spans="1:9">
      <c r="A704" s="5">
        <v>702</v>
      </c>
      <c r="B704" s="6" t="str">
        <f>"罗兰珊"</f>
        <v>罗兰珊</v>
      </c>
      <c r="C704" s="6" t="str">
        <f t="shared" ref="C704:C709" si="153">"女"</f>
        <v>女</v>
      </c>
      <c r="D704" s="6" t="s">
        <v>299</v>
      </c>
      <c r="E704" s="5" t="s">
        <v>408</v>
      </c>
      <c r="F704" s="5"/>
      <c r="H704" s="1"/>
      <c r="I704" s="7"/>
    </row>
    <row r="705" ht="19.95" customHeight="1" spans="1:9">
      <c r="A705" s="5">
        <v>703</v>
      </c>
      <c r="B705" s="6" t="str">
        <f>"田来福"</f>
        <v>田来福</v>
      </c>
      <c r="C705" s="6" t="str">
        <f t="shared" si="152"/>
        <v>男</v>
      </c>
      <c r="D705" s="6" t="s">
        <v>299</v>
      </c>
      <c r="E705" s="5" t="s">
        <v>535</v>
      </c>
      <c r="F705" s="5"/>
      <c r="H705" s="1"/>
      <c r="I705" s="7"/>
    </row>
    <row r="706" ht="19.95" customHeight="1" spans="1:9">
      <c r="A706" s="5">
        <v>704</v>
      </c>
      <c r="B706" s="6" t="str">
        <f>"李宝莲"</f>
        <v>李宝莲</v>
      </c>
      <c r="C706" s="6" t="str">
        <f t="shared" si="153"/>
        <v>女</v>
      </c>
      <c r="D706" s="6" t="s">
        <v>299</v>
      </c>
      <c r="E706" s="5" t="s">
        <v>130</v>
      </c>
      <c r="F706" s="5"/>
      <c r="H706" s="1"/>
      <c r="I706" s="7"/>
    </row>
    <row r="707" ht="19.95" customHeight="1" spans="1:9">
      <c r="A707" s="5">
        <v>705</v>
      </c>
      <c r="B707" s="6" t="str">
        <f>"刘裕超"</f>
        <v>刘裕超</v>
      </c>
      <c r="C707" s="6" t="str">
        <f t="shared" si="152"/>
        <v>男</v>
      </c>
      <c r="D707" s="6" t="s">
        <v>299</v>
      </c>
      <c r="E707" s="5" t="s">
        <v>536</v>
      </c>
      <c r="F707" s="5"/>
      <c r="H707" s="1"/>
      <c r="I707" s="7"/>
    </row>
    <row r="708" ht="19.95" customHeight="1" spans="1:9">
      <c r="A708" s="5">
        <v>706</v>
      </c>
      <c r="B708" s="6" t="str">
        <f>"蓝莹"</f>
        <v>蓝莹</v>
      </c>
      <c r="C708" s="6" t="str">
        <f t="shared" si="153"/>
        <v>女</v>
      </c>
      <c r="D708" s="6" t="s">
        <v>299</v>
      </c>
      <c r="E708" s="5" t="s">
        <v>537</v>
      </c>
      <c r="F708" s="5"/>
      <c r="H708" s="1"/>
      <c r="I708" s="7"/>
    </row>
    <row r="709" ht="19.95" customHeight="1" spans="1:9">
      <c r="A709" s="5">
        <v>707</v>
      </c>
      <c r="B709" s="6" t="str">
        <f>"李石爱"</f>
        <v>李石爱</v>
      </c>
      <c r="C709" s="6" t="str">
        <f t="shared" si="153"/>
        <v>女</v>
      </c>
      <c r="D709" s="6" t="s">
        <v>299</v>
      </c>
      <c r="E709" s="5" t="s">
        <v>538</v>
      </c>
      <c r="F709" s="5"/>
      <c r="H709" s="1"/>
      <c r="I709" s="7"/>
    </row>
    <row r="710" ht="19.95" customHeight="1" spans="1:9">
      <c r="A710" s="5">
        <v>708</v>
      </c>
      <c r="B710" s="6" t="str">
        <f>"韦良宗"</f>
        <v>韦良宗</v>
      </c>
      <c r="C710" s="6" t="str">
        <f t="shared" ref="C710:C717" si="154">"男"</f>
        <v>男</v>
      </c>
      <c r="D710" s="6" t="s">
        <v>299</v>
      </c>
      <c r="E710" s="5" t="s">
        <v>50</v>
      </c>
      <c r="F710" s="5"/>
      <c r="H710" s="1"/>
      <c r="I710" s="7"/>
    </row>
    <row r="711" ht="19.95" customHeight="1" spans="1:9">
      <c r="A711" s="5">
        <v>709</v>
      </c>
      <c r="B711" s="6" t="str">
        <f>"陈朝富"</f>
        <v>陈朝富</v>
      </c>
      <c r="C711" s="6" t="str">
        <f t="shared" si="154"/>
        <v>男</v>
      </c>
      <c r="D711" s="6" t="s">
        <v>299</v>
      </c>
      <c r="E711" s="5" t="s">
        <v>539</v>
      </c>
      <c r="F711" s="5"/>
      <c r="H711" s="1"/>
      <c r="I711" s="7"/>
    </row>
    <row r="712" ht="19.95" customHeight="1" spans="1:9">
      <c r="A712" s="5">
        <v>710</v>
      </c>
      <c r="B712" s="6" t="str">
        <f>"吴静蕾"</f>
        <v>吴静蕾</v>
      </c>
      <c r="C712" s="6" t="str">
        <f t="shared" ref="C712:C714" si="155">"女"</f>
        <v>女</v>
      </c>
      <c r="D712" s="6" t="s">
        <v>299</v>
      </c>
      <c r="E712" s="5" t="s">
        <v>540</v>
      </c>
      <c r="F712" s="5"/>
      <c r="H712" s="1"/>
      <c r="I712" s="7"/>
    </row>
    <row r="713" ht="19.95" customHeight="1" spans="1:9">
      <c r="A713" s="5">
        <v>711</v>
      </c>
      <c r="B713" s="6" t="str">
        <f>"王远蓉"</f>
        <v>王远蓉</v>
      </c>
      <c r="C713" s="6" t="str">
        <f t="shared" si="155"/>
        <v>女</v>
      </c>
      <c r="D713" s="6" t="s">
        <v>299</v>
      </c>
      <c r="E713" s="5" t="s">
        <v>541</v>
      </c>
      <c r="F713" s="5"/>
      <c r="H713" s="1"/>
      <c r="I713" s="7"/>
    </row>
    <row r="714" ht="19.95" customHeight="1" spans="1:9">
      <c r="A714" s="5">
        <v>712</v>
      </c>
      <c r="B714" s="6" t="str">
        <f>"黄晓莹"</f>
        <v>黄晓莹</v>
      </c>
      <c r="C714" s="6" t="str">
        <f t="shared" si="155"/>
        <v>女</v>
      </c>
      <c r="D714" s="6" t="s">
        <v>299</v>
      </c>
      <c r="E714" s="5" t="s">
        <v>542</v>
      </c>
      <c r="F714" s="5"/>
      <c r="H714" s="1"/>
      <c r="I714" s="7"/>
    </row>
    <row r="715" ht="19.95" customHeight="1" spans="1:9">
      <c r="A715" s="5">
        <v>713</v>
      </c>
      <c r="B715" s="6" t="str">
        <f>"陈荣春"</f>
        <v>陈荣春</v>
      </c>
      <c r="C715" s="6" t="str">
        <f t="shared" si="154"/>
        <v>男</v>
      </c>
      <c r="D715" s="6" t="s">
        <v>299</v>
      </c>
      <c r="E715" s="5" t="s">
        <v>543</v>
      </c>
      <c r="F715" s="5"/>
      <c r="H715" s="1"/>
      <c r="I715" s="7"/>
    </row>
    <row r="716" ht="19.95" customHeight="1" spans="1:9">
      <c r="A716" s="5">
        <v>714</v>
      </c>
      <c r="B716" s="6" t="str">
        <f>"张轩京"</f>
        <v>张轩京</v>
      </c>
      <c r="C716" s="6" t="str">
        <f t="shared" si="154"/>
        <v>男</v>
      </c>
      <c r="D716" s="6" t="s">
        <v>299</v>
      </c>
      <c r="E716" s="5" t="s">
        <v>544</v>
      </c>
      <c r="F716" s="5"/>
      <c r="H716" s="1"/>
      <c r="I716" s="7"/>
    </row>
    <row r="717" ht="19.95" customHeight="1" spans="1:9">
      <c r="A717" s="5">
        <v>715</v>
      </c>
      <c r="B717" s="6" t="str">
        <f>"卓廷旺"</f>
        <v>卓廷旺</v>
      </c>
      <c r="C717" s="6" t="str">
        <f t="shared" si="154"/>
        <v>男</v>
      </c>
      <c r="D717" s="6" t="s">
        <v>299</v>
      </c>
      <c r="E717" s="5" t="s">
        <v>545</v>
      </c>
      <c r="F717" s="5"/>
      <c r="H717" s="1"/>
      <c r="I717" s="7"/>
    </row>
    <row r="718" ht="19.95" customHeight="1" spans="1:9">
      <c r="A718" s="5">
        <v>716</v>
      </c>
      <c r="B718" s="6" t="str">
        <f>"周始惋"</f>
        <v>周始惋</v>
      </c>
      <c r="C718" s="6" t="str">
        <f t="shared" ref="C718:C721" si="156">"女"</f>
        <v>女</v>
      </c>
      <c r="D718" s="6" t="s">
        <v>299</v>
      </c>
      <c r="E718" s="5" t="s">
        <v>546</v>
      </c>
      <c r="F718" s="5"/>
      <c r="H718" s="1"/>
      <c r="I718" s="7"/>
    </row>
    <row r="719" ht="19.95" customHeight="1" spans="1:9">
      <c r="A719" s="5">
        <v>717</v>
      </c>
      <c r="B719" s="6" t="str">
        <f>"王漫清"</f>
        <v>王漫清</v>
      </c>
      <c r="C719" s="6" t="str">
        <f t="shared" si="156"/>
        <v>女</v>
      </c>
      <c r="D719" s="6" t="s">
        <v>299</v>
      </c>
      <c r="E719" s="5" t="s">
        <v>547</v>
      </c>
      <c r="F719" s="5"/>
      <c r="H719" s="1"/>
      <c r="I719" s="7"/>
    </row>
    <row r="720" ht="19.95" customHeight="1" spans="1:9">
      <c r="A720" s="5">
        <v>718</v>
      </c>
      <c r="B720" s="6" t="str">
        <f>"符亚苗"</f>
        <v>符亚苗</v>
      </c>
      <c r="C720" s="6" t="str">
        <f t="shared" si="156"/>
        <v>女</v>
      </c>
      <c r="D720" s="6" t="s">
        <v>299</v>
      </c>
      <c r="E720" s="5" t="s">
        <v>548</v>
      </c>
      <c r="F720" s="5"/>
      <c r="H720" s="1"/>
      <c r="I720" s="7"/>
    </row>
    <row r="721" ht="19.95" customHeight="1" spans="1:9">
      <c r="A721" s="5">
        <v>719</v>
      </c>
      <c r="B721" s="6" t="str">
        <f>"陈安霞"</f>
        <v>陈安霞</v>
      </c>
      <c r="C721" s="6" t="str">
        <f t="shared" si="156"/>
        <v>女</v>
      </c>
      <c r="D721" s="6" t="s">
        <v>299</v>
      </c>
      <c r="E721" s="5" t="s">
        <v>267</v>
      </c>
      <c r="F721" s="5"/>
      <c r="H721" s="1"/>
      <c r="I721" s="7"/>
    </row>
    <row r="722" ht="19.95" customHeight="1" spans="1:9">
      <c r="A722" s="5">
        <v>720</v>
      </c>
      <c r="B722" s="6" t="str">
        <f>"赵梓桐"</f>
        <v>赵梓桐</v>
      </c>
      <c r="C722" s="6" t="str">
        <f t="shared" ref="C722:C727" si="157">"男"</f>
        <v>男</v>
      </c>
      <c r="D722" s="6" t="s">
        <v>299</v>
      </c>
      <c r="E722" s="5" t="s">
        <v>549</v>
      </c>
      <c r="F722" s="5"/>
      <c r="H722" s="1"/>
      <c r="I722" s="7"/>
    </row>
    <row r="723" ht="19.95" customHeight="1" spans="1:9">
      <c r="A723" s="5">
        <v>721</v>
      </c>
      <c r="B723" s="6" t="str">
        <f>"陈婷婷"</f>
        <v>陈婷婷</v>
      </c>
      <c r="C723" s="6" t="str">
        <f>"女"</f>
        <v>女</v>
      </c>
      <c r="D723" s="6" t="s">
        <v>299</v>
      </c>
      <c r="E723" s="5" t="s">
        <v>550</v>
      </c>
      <c r="F723" s="5"/>
      <c r="H723" s="1"/>
      <c r="I723" s="7"/>
    </row>
    <row r="724" ht="19.95" customHeight="1" spans="1:9">
      <c r="A724" s="5">
        <v>722</v>
      </c>
      <c r="B724" s="6" t="str">
        <f>"麦恒维"</f>
        <v>麦恒维</v>
      </c>
      <c r="C724" s="6" t="str">
        <f t="shared" si="157"/>
        <v>男</v>
      </c>
      <c r="D724" s="6" t="s">
        <v>299</v>
      </c>
      <c r="E724" s="5" t="s">
        <v>551</v>
      </c>
      <c r="F724" s="5"/>
      <c r="H724" s="1"/>
      <c r="I724" s="7"/>
    </row>
    <row r="725" ht="19.95" customHeight="1" spans="1:9">
      <c r="A725" s="5">
        <v>723</v>
      </c>
      <c r="B725" s="6" t="str">
        <f>"劳秀程"</f>
        <v>劳秀程</v>
      </c>
      <c r="C725" s="6" t="str">
        <f t="shared" si="157"/>
        <v>男</v>
      </c>
      <c r="D725" s="6" t="s">
        <v>299</v>
      </c>
      <c r="E725" s="5" t="s">
        <v>552</v>
      </c>
      <c r="F725" s="5"/>
      <c r="H725" s="1"/>
      <c r="I725" s="7"/>
    </row>
    <row r="726" ht="19.95" customHeight="1" spans="1:9">
      <c r="A726" s="5">
        <v>724</v>
      </c>
      <c r="B726" s="6" t="str">
        <f>"张忠虎"</f>
        <v>张忠虎</v>
      </c>
      <c r="C726" s="6" t="str">
        <f t="shared" si="157"/>
        <v>男</v>
      </c>
      <c r="D726" s="6" t="s">
        <v>299</v>
      </c>
      <c r="E726" s="5" t="s">
        <v>553</v>
      </c>
      <c r="F726" s="5"/>
      <c r="H726" s="1"/>
      <c r="I726" s="7"/>
    </row>
    <row r="727" ht="19.95" customHeight="1" spans="1:9">
      <c r="A727" s="5">
        <v>725</v>
      </c>
      <c r="B727" s="6" t="str">
        <f>"林新然"</f>
        <v>林新然</v>
      </c>
      <c r="C727" s="6" t="str">
        <f t="shared" si="157"/>
        <v>男</v>
      </c>
      <c r="D727" s="6" t="s">
        <v>299</v>
      </c>
      <c r="E727" s="5" t="s">
        <v>554</v>
      </c>
      <c r="F727" s="5"/>
      <c r="H727" s="1"/>
      <c r="I727" s="7"/>
    </row>
    <row r="728" ht="19.95" customHeight="1" spans="1:9">
      <c r="A728" s="5">
        <v>726</v>
      </c>
      <c r="B728" s="6" t="str">
        <f>"吴有梅"</f>
        <v>吴有梅</v>
      </c>
      <c r="C728" s="6" t="str">
        <f t="shared" ref="C728:C734" si="158">"女"</f>
        <v>女</v>
      </c>
      <c r="D728" s="6" t="s">
        <v>299</v>
      </c>
      <c r="E728" s="5" t="s">
        <v>555</v>
      </c>
      <c r="F728" s="5"/>
      <c r="H728" s="1"/>
      <c r="I728" s="7"/>
    </row>
    <row r="729" ht="19.95" customHeight="1" spans="1:9">
      <c r="A729" s="5">
        <v>727</v>
      </c>
      <c r="B729" s="6" t="str">
        <f>"饶敏"</f>
        <v>饶敏</v>
      </c>
      <c r="C729" s="6" t="str">
        <f t="shared" si="158"/>
        <v>女</v>
      </c>
      <c r="D729" s="6" t="s">
        <v>299</v>
      </c>
      <c r="E729" s="5" t="s">
        <v>556</v>
      </c>
      <c r="F729" s="5"/>
      <c r="H729" s="1"/>
      <c r="I729" s="7"/>
    </row>
    <row r="730" ht="19.95" customHeight="1" spans="1:9">
      <c r="A730" s="5">
        <v>728</v>
      </c>
      <c r="B730" s="6" t="str">
        <f>"邢增隆"</f>
        <v>邢增隆</v>
      </c>
      <c r="C730" s="6" t="str">
        <f t="shared" ref="C730:C732" si="159">"男"</f>
        <v>男</v>
      </c>
      <c r="D730" s="6" t="s">
        <v>299</v>
      </c>
      <c r="E730" s="5" t="s">
        <v>557</v>
      </c>
      <c r="F730" s="5"/>
      <c r="H730" s="1"/>
      <c r="I730" s="7"/>
    </row>
    <row r="731" ht="19.95" customHeight="1" spans="1:9">
      <c r="A731" s="5">
        <v>729</v>
      </c>
      <c r="B731" s="6" t="str">
        <f>"王光格"</f>
        <v>王光格</v>
      </c>
      <c r="C731" s="6" t="str">
        <f t="shared" si="159"/>
        <v>男</v>
      </c>
      <c r="D731" s="6" t="s">
        <v>299</v>
      </c>
      <c r="E731" s="5" t="s">
        <v>558</v>
      </c>
      <c r="F731" s="5"/>
      <c r="H731" s="1"/>
      <c r="I731" s="7"/>
    </row>
    <row r="732" ht="19.95" customHeight="1" spans="1:9">
      <c r="A732" s="5">
        <v>730</v>
      </c>
      <c r="B732" s="6" t="str">
        <f>"刘楠"</f>
        <v>刘楠</v>
      </c>
      <c r="C732" s="6" t="str">
        <f t="shared" si="159"/>
        <v>男</v>
      </c>
      <c r="D732" s="6" t="s">
        <v>299</v>
      </c>
      <c r="E732" s="5" t="s">
        <v>294</v>
      </c>
      <c r="F732" s="5"/>
      <c r="H732" s="1"/>
      <c r="I732" s="7"/>
    </row>
    <row r="733" ht="19.95" customHeight="1" spans="1:9">
      <c r="A733" s="5">
        <v>731</v>
      </c>
      <c r="B733" s="6" t="str">
        <f>"陈秋霞"</f>
        <v>陈秋霞</v>
      </c>
      <c r="C733" s="6" t="str">
        <f t="shared" si="158"/>
        <v>女</v>
      </c>
      <c r="D733" s="6" t="s">
        <v>299</v>
      </c>
      <c r="E733" s="5" t="s">
        <v>559</v>
      </c>
      <c r="F733" s="5"/>
      <c r="H733" s="1"/>
      <c r="I733" s="7"/>
    </row>
    <row r="734" ht="19.95" customHeight="1" spans="1:9">
      <c r="A734" s="5">
        <v>732</v>
      </c>
      <c r="B734" s="6" t="str">
        <f>"许诺"</f>
        <v>许诺</v>
      </c>
      <c r="C734" s="6" t="str">
        <f t="shared" si="158"/>
        <v>女</v>
      </c>
      <c r="D734" s="6" t="s">
        <v>299</v>
      </c>
      <c r="E734" s="5" t="s">
        <v>560</v>
      </c>
      <c r="F734" s="5"/>
      <c r="H734" s="1"/>
      <c r="I734" s="7"/>
    </row>
    <row r="735" ht="19.95" customHeight="1" spans="1:9">
      <c r="A735" s="5">
        <v>733</v>
      </c>
      <c r="B735" s="6" t="str">
        <f>"张韬"</f>
        <v>张韬</v>
      </c>
      <c r="C735" s="6" t="str">
        <f t="shared" ref="C735:C738" si="160">"男"</f>
        <v>男</v>
      </c>
      <c r="D735" s="6" t="s">
        <v>299</v>
      </c>
      <c r="E735" s="5" t="s">
        <v>561</v>
      </c>
      <c r="F735" s="5"/>
      <c r="H735" s="1"/>
      <c r="I735" s="7"/>
    </row>
    <row r="736" ht="19.95" customHeight="1" spans="1:9">
      <c r="A736" s="5">
        <v>734</v>
      </c>
      <c r="B736" s="6" t="str">
        <f>"陈紫莹"</f>
        <v>陈紫莹</v>
      </c>
      <c r="C736" s="6" t="str">
        <f t="shared" ref="C736:C741" si="161">"女"</f>
        <v>女</v>
      </c>
      <c r="D736" s="6" t="s">
        <v>299</v>
      </c>
      <c r="E736" s="5" t="s">
        <v>263</v>
      </c>
      <c r="F736" s="5"/>
      <c r="H736" s="1"/>
      <c r="I736" s="7"/>
    </row>
    <row r="737" ht="19.95" customHeight="1" spans="1:9">
      <c r="A737" s="5">
        <v>735</v>
      </c>
      <c r="B737" s="6" t="str">
        <f>"伍士卫"</f>
        <v>伍士卫</v>
      </c>
      <c r="C737" s="6" t="str">
        <f t="shared" si="160"/>
        <v>男</v>
      </c>
      <c r="D737" s="6" t="s">
        <v>299</v>
      </c>
      <c r="E737" s="5" t="s">
        <v>562</v>
      </c>
      <c r="F737" s="5"/>
      <c r="H737" s="1"/>
      <c r="I737" s="7"/>
    </row>
    <row r="738" ht="19.95" customHeight="1" spans="1:9">
      <c r="A738" s="5">
        <v>736</v>
      </c>
      <c r="B738" s="6" t="str">
        <f>"黎雄俊"</f>
        <v>黎雄俊</v>
      </c>
      <c r="C738" s="6" t="str">
        <f t="shared" si="160"/>
        <v>男</v>
      </c>
      <c r="D738" s="6" t="s">
        <v>299</v>
      </c>
      <c r="E738" s="5" t="s">
        <v>563</v>
      </c>
      <c r="F738" s="5"/>
      <c r="H738" s="1"/>
      <c r="I738" s="7"/>
    </row>
    <row r="739" ht="19.95" customHeight="1" spans="1:9">
      <c r="A739" s="5">
        <v>737</v>
      </c>
      <c r="B739" s="6" t="str">
        <f>"王金梦"</f>
        <v>王金梦</v>
      </c>
      <c r="C739" s="6" t="str">
        <f t="shared" si="161"/>
        <v>女</v>
      </c>
      <c r="D739" s="6" t="s">
        <v>299</v>
      </c>
      <c r="E739" s="5" t="s">
        <v>564</v>
      </c>
      <c r="F739" s="5"/>
      <c r="H739" s="1"/>
      <c r="I739" s="7"/>
    </row>
    <row r="740" ht="19.95" customHeight="1" spans="1:9">
      <c r="A740" s="5">
        <v>738</v>
      </c>
      <c r="B740" s="6" t="str">
        <f>"黄昌珍"</f>
        <v>黄昌珍</v>
      </c>
      <c r="C740" s="6" t="str">
        <f t="shared" si="161"/>
        <v>女</v>
      </c>
      <c r="D740" s="6" t="s">
        <v>299</v>
      </c>
      <c r="E740" s="5" t="s">
        <v>263</v>
      </c>
      <c r="F740" s="5"/>
      <c r="H740" s="1"/>
      <c r="I740" s="7"/>
    </row>
    <row r="741" ht="19.95" customHeight="1" spans="1:9">
      <c r="A741" s="5">
        <v>739</v>
      </c>
      <c r="B741" s="6" t="str">
        <f>"王珍方"</f>
        <v>王珍方</v>
      </c>
      <c r="C741" s="6" t="str">
        <f t="shared" si="161"/>
        <v>女</v>
      </c>
      <c r="D741" s="6" t="s">
        <v>299</v>
      </c>
      <c r="E741" s="5" t="s">
        <v>565</v>
      </c>
      <c r="F741" s="5"/>
      <c r="H741" s="1"/>
      <c r="I741" s="7"/>
    </row>
    <row r="742" ht="19.95" customHeight="1" spans="1:9">
      <c r="A742" s="5">
        <v>740</v>
      </c>
      <c r="B742" s="6" t="str">
        <f>"梁亚空"</f>
        <v>梁亚空</v>
      </c>
      <c r="C742" s="6" t="str">
        <f t="shared" ref="C742:C748" si="162">"男"</f>
        <v>男</v>
      </c>
      <c r="D742" s="6" t="s">
        <v>299</v>
      </c>
      <c r="E742" s="5" t="s">
        <v>566</v>
      </c>
      <c r="F742" s="5"/>
      <c r="H742" s="1"/>
      <c r="I742" s="7"/>
    </row>
    <row r="743" ht="19.95" customHeight="1" spans="1:9">
      <c r="A743" s="5">
        <v>741</v>
      </c>
      <c r="B743" s="6" t="str">
        <f>"文升锐"</f>
        <v>文升锐</v>
      </c>
      <c r="C743" s="6" t="str">
        <f t="shared" si="162"/>
        <v>男</v>
      </c>
      <c r="D743" s="6" t="s">
        <v>299</v>
      </c>
      <c r="E743" s="5" t="s">
        <v>567</v>
      </c>
      <c r="F743" s="5"/>
      <c r="H743" s="1"/>
      <c r="I743" s="7"/>
    </row>
    <row r="744" ht="19.95" customHeight="1" spans="1:9">
      <c r="A744" s="5">
        <v>742</v>
      </c>
      <c r="B744" s="6" t="str">
        <f>"何发亮"</f>
        <v>何发亮</v>
      </c>
      <c r="C744" s="6" t="str">
        <f t="shared" si="162"/>
        <v>男</v>
      </c>
      <c r="D744" s="6" t="s">
        <v>299</v>
      </c>
      <c r="E744" s="5" t="s">
        <v>568</v>
      </c>
      <c r="F744" s="5"/>
      <c r="H744" s="1"/>
      <c r="I744" s="7"/>
    </row>
    <row r="745" ht="19.95" customHeight="1" spans="1:9">
      <c r="A745" s="5">
        <v>743</v>
      </c>
      <c r="B745" s="6" t="str">
        <f>"王渊"</f>
        <v>王渊</v>
      </c>
      <c r="C745" s="6" t="str">
        <f t="shared" si="162"/>
        <v>男</v>
      </c>
      <c r="D745" s="6" t="s">
        <v>299</v>
      </c>
      <c r="E745" s="5" t="s">
        <v>569</v>
      </c>
      <c r="F745" s="5"/>
      <c r="H745" s="1"/>
      <c r="I745" s="7"/>
    </row>
    <row r="746" ht="19.95" customHeight="1" spans="1:9">
      <c r="A746" s="5">
        <v>744</v>
      </c>
      <c r="B746" s="6" t="str">
        <f>"徐恩贵"</f>
        <v>徐恩贵</v>
      </c>
      <c r="C746" s="6" t="str">
        <f t="shared" si="162"/>
        <v>男</v>
      </c>
      <c r="D746" s="6" t="s">
        <v>299</v>
      </c>
      <c r="E746" s="5" t="s">
        <v>570</v>
      </c>
      <c r="F746" s="5"/>
      <c r="H746" s="1"/>
      <c r="I746" s="7"/>
    </row>
    <row r="747" ht="19.95" customHeight="1" spans="1:9">
      <c r="A747" s="5">
        <v>745</v>
      </c>
      <c r="B747" s="6" t="str">
        <f>"符壮德"</f>
        <v>符壮德</v>
      </c>
      <c r="C747" s="6" t="str">
        <f t="shared" si="162"/>
        <v>男</v>
      </c>
      <c r="D747" s="6" t="s">
        <v>299</v>
      </c>
      <c r="E747" s="5" t="s">
        <v>571</v>
      </c>
      <c r="F747" s="5"/>
      <c r="H747" s="1"/>
      <c r="I747" s="7"/>
    </row>
    <row r="748" ht="19.95" customHeight="1" spans="1:9">
      <c r="A748" s="5">
        <v>746</v>
      </c>
      <c r="B748" s="6" t="str">
        <f>"黄宇森"</f>
        <v>黄宇森</v>
      </c>
      <c r="C748" s="6" t="str">
        <f t="shared" si="162"/>
        <v>男</v>
      </c>
      <c r="D748" s="6" t="s">
        <v>299</v>
      </c>
      <c r="E748" s="5" t="s">
        <v>53</v>
      </c>
      <c r="F748" s="5"/>
      <c r="H748" s="1"/>
      <c r="I748" s="7"/>
    </row>
    <row r="749" ht="19.95" customHeight="1" spans="1:9">
      <c r="A749" s="5">
        <v>747</v>
      </c>
      <c r="B749" s="6" t="str">
        <f>"董凤仪"</f>
        <v>董凤仪</v>
      </c>
      <c r="C749" s="6" t="str">
        <f t="shared" ref="C749:C753" si="163">"女"</f>
        <v>女</v>
      </c>
      <c r="D749" s="6" t="s">
        <v>299</v>
      </c>
      <c r="E749" s="5" t="s">
        <v>572</v>
      </c>
      <c r="F749" s="5"/>
      <c r="H749" s="1"/>
      <c r="I749" s="7"/>
    </row>
    <row r="750" ht="19.95" customHeight="1" spans="1:9">
      <c r="A750" s="5">
        <v>748</v>
      </c>
      <c r="B750" s="6" t="str">
        <f>"王宜冬"</f>
        <v>王宜冬</v>
      </c>
      <c r="C750" s="6" t="str">
        <f t="shared" ref="C750:C755" si="164">"男"</f>
        <v>男</v>
      </c>
      <c r="D750" s="6" t="s">
        <v>299</v>
      </c>
      <c r="E750" s="5" t="s">
        <v>573</v>
      </c>
      <c r="F750" s="5"/>
      <c r="H750" s="1"/>
      <c r="I750" s="7"/>
    </row>
    <row r="751" ht="19.95" customHeight="1" spans="1:9">
      <c r="A751" s="5">
        <v>749</v>
      </c>
      <c r="B751" s="6" t="str">
        <f>"吴权恒"</f>
        <v>吴权恒</v>
      </c>
      <c r="C751" s="6" t="str">
        <f t="shared" si="163"/>
        <v>女</v>
      </c>
      <c r="D751" s="6" t="s">
        <v>299</v>
      </c>
      <c r="E751" s="5" t="s">
        <v>574</v>
      </c>
      <c r="F751" s="5"/>
      <c r="H751" s="1"/>
      <c r="I751" s="7"/>
    </row>
    <row r="752" ht="19.95" customHeight="1" spans="1:9">
      <c r="A752" s="5">
        <v>750</v>
      </c>
      <c r="B752" s="6" t="str">
        <f>"陈贤助"</f>
        <v>陈贤助</v>
      </c>
      <c r="C752" s="6" t="str">
        <f t="shared" si="164"/>
        <v>男</v>
      </c>
      <c r="D752" s="6" t="s">
        <v>299</v>
      </c>
      <c r="E752" s="5" t="s">
        <v>575</v>
      </c>
      <c r="F752" s="5"/>
      <c r="H752" s="1"/>
      <c r="I752" s="7"/>
    </row>
    <row r="753" ht="19.95" customHeight="1" spans="1:9">
      <c r="A753" s="5">
        <v>751</v>
      </c>
      <c r="B753" s="6" t="str">
        <f>"林然霞"</f>
        <v>林然霞</v>
      </c>
      <c r="C753" s="6" t="str">
        <f t="shared" si="163"/>
        <v>女</v>
      </c>
      <c r="D753" s="6" t="s">
        <v>299</v>
      </c>
      <c r="E753" s="5" t="s">
        <v>576</v>
      </c>
      <c r="F753" s="5"/>
      <c r="H753" s="1"/>
      <c r="I753" s="7"/>
    </row>
    <row r="754" ht="19.95" customHeight="1" spans="1:9">
      <c r="A754" s="5">
        <v>752</v>
      </c>
      <c r="B754" s="6" t="str">
        <f>"徐德欢"</f>
        <v>徐德欢</v>
      </c>
      <c r="C754" s="6" t="str">
        <f t="shared" si="164"/>
        <v>男</v>
      </c>
      <c r="D754" s="6" t="s">
        <v>299</v>
      </c>
      <c r="E754" s="5" t="s">
        <v>577</v>
      </c>
      <c r="F754" s="5"/>
      <c r="H754" s="1"/>
      <c r="I754" s="7"/>
    </row>
    <row r="755" ht="19.95" customHeight="1" spans="1:9">
      <c r="A755" s="5">
        <v>753</v>
      </c>
      <c r="B755" s="6" t="str">
        <f>"胡刚"</f>
        <v>胡刚</v>
      </c>
      <c r="C755" s="6" t="str">
        <f t="shared" si="164"/>
        <v>男</v>
      </c>
      <c r="D755" s="6" t="s">
        <v>299</v>
      </c>
      <c r="E755" s="5" t="s">
        <v>578</v>
      </c>
      <c r="F755" s="5"/>
      <c r="H755" s="1"/>
      <c r="I755" s="7"/>
    </row>
    <row r="756" ht="19.95" customHeight="1" spans="1:9">
      <c r="A756" s="5">
        <v>754</v>
      </c>
      <c r="B756" s="6" t="str">
        <f>"王才英"</f>
        <v>王才英</v>
      </c>
      <c r="C756" s="6" t="str">
        <f t="shared" ref="C756:C761" si="165">"女"</f>
        <v>女</v>
      </c>
      <c r="D756" s="6" t="s">
        <v>299</v>
      </c>
      <c r="E756" s="5" t="s">
        <v>579</v>
      </c>
      <c r="F756" s="5"/>
      <c r="H756" s="1"/>
      <c r="I756" s="7"/>
    </row>
    <row r="757" ht="19.95" customHeight="1" spans="1:9">
      <c r="A757" s="5">
        <v>755</v>
      </c>
      <c r="B757" s="6" t="str">
        <f>"曾好"</f>
        <v>曾好</v>
      </c>
      <c r="C757" s="6" t="str">
        <f t="shared" si="165"/>
        <v>女</v>
      </c>
      <c r="D757" s="6" t="s">
        <v>299</v>
      </c>
      <c r="E757" s="5" t="s">
        <v>70</v>
      </c>
      <c r="F757" s="5"/>
      <c r="H757" s="1"/>
      <c r="I757" s="7"/>
    </row>
    <row r="758" ht="19.95" customHeight="1" spans="1:9">
      <c r="A758" s="5">
        <v>756</v>
      </c>
      <c r="B758" s="6" t="str">
        <f>"李星"</f>
        <v>李星</v>
      </c>
      <c r="C758" s="6" t="str">
        <f t="shared" si="165"/>
        <v>女</v>
      </c>
      <c r="D758" s="6" t="s">
        <v>299</v>
      </c>
      <c r="E758" s="5" t="s">
        <v>580</v>
      </c>
      <c r="F758" s="5"/>
      <c r="H758" s="1"/>
      <c r="I758" s="7"/>
    </row>
    <row r="759" ht="19.95" customHeight="1" spans="1:9">
      <c r="A759" s="5">
        <v>757</v>
      </c>
      <c r="B759" s="6" t="str">
        <f>"黄妙莎"</f>
        <v>黄妙莎</v>
      </c>
      <c r="C759" s="6" t="str">
        <f t="shared" si="165"/>
        <v>女</v>
      </c>
      <c r="D759" s="6" t="s">
        <v>299</v>
      </c>
      <c r="E759" s="5" t="s">
        <v>236</v>
      </c>
      <c r="F759" s="5"/>
      <c r="H759" s="1"/>
      <c r="I759" s="7"/>
    </row>
    <row r="760" ht="19.95" customHeight="1" spans="1:9">
      <c r="A760" s="5">
        <v>758</v>
      </c>
      <c r="B760" s="6" t="str">
        <f>"林晨露"</f>
        <v>林晨露</v>
      </c>
      <c r="C760" s="6" t="str">
        <f t="shared" si="165"/>
        <v>女</v>
      </c>
      <c r="D760" s="6" t="s">
        <v>299</v>
      </c>
      <c r="E760" s="5" t="s">
        <v>67</v>
      </c>
      <c r="F760" s="5"/>
      <c r="H760" s="1"/>
      <c r="I760" s="7"/>
    </row>
    <row r="761" ht="19.95" customHeight="1" spans="1:9">
      <c r="A761" s="5">
        <v>759</v>
      </c>
      <c r="B761" s="6" t="str">
        <f>"陈晶晶"</f>
        <v>陈晶晶</v>
      </c>
      <c r="C761" s="6" t="str">
        <f t="shared" si="165"/>
        <v>女</v>
      </c>
      <c r="D761" s="6" t="s">
        <v>299</v>
      </c>
      <c r="E761" s="5" t="s">
        <v>94</v>
      </c>
      <c r="F761" s="5"/>
      <c r="H761" s="1"/>
      <c r="I761" s="7"/>
    </row>
    <row r="762" ht="19.95" customHeight="1" spans="1:9">
      <c r="A762" s="5">
        <v>760</v>
      </c>
      <c r="B762" s="6" t="str">
        <f>"王路"</f>
        <v>王路</v>
      </c>
      <c r="C762" s="6" t="str">
        <f>"男"</f>
        <v>男</v>
      </c>
      <c r="D762" s="6" t="s">
        <v>299</v>
      </c>
      <c r="E762" s="5" t="s">
        <v>581</v>
      </c>
      <c r="F762" s="5"/>
      <c r="H762" s="1"/>
      <c r="I762" s="7"/>
    </row>
    <row r="763" ht="19.95" customHeight="1" spans="1:9">
      <c r="A763" s="5">
        <v>761</v>
      </c>
      <c r="B763" s="6" t="str">
        <f>"陈贤禄"</f>
        <v>陈贤禄</v>
      </c>
      <c r="C763" s="6" t="str">
        <f>"男"</f>
        <v>男</v>
      </c>
      <c r="D763" s="6" t="s">
        <v>299</v>
      </c>
      <c r="E763" s="5" t="s">
        <v>582</v>
      </c>
      <c r="F763" s="5"/>
      <c r="H763" s="1"/>
      <c r="I763" s="7"/>
    </row>
    <row r="764" ht="19.95" customHeight="1" spans="1:9">
      <c r="A764" s="5">
        <v>762</v>
      </c>
      <c r="B764" s="6" t="str">
        <f>"黄诺如"</f>
        <v>黄诺如</v>
      </c>
      <c r="C764" s="6" t="str">
        <f t="shared" ref="C764:C767" si="166">"女"</f>
        <v>女</v>
      </c>
      <c r="D764" s="6" t="s">
        <v>299</v>
      </c>
      <c r="E764" s="5" t="s">
        <v>204</v>
      </c>
      <c r="F764" s="5"/>
      <c r="H764" s="1"/>
      <c r="I764" s="7"/>
    </row>
    <row r="765" ht="19.95" customHeight="1" spans="1:9">
      <c r="A765" s="5">
        <v>763</v>
      </c>
      <c r="B765" s="6" t="str">
        <f>"曾广贞"</f>
        <v>曾广贞</v>
      </c>
      <c r="C765" s="6" t="str">
        <f t="shared" si="166"/>
        <v>女</v>
      </c>
      <c r="D765" s="6" t="s">
        <v>299</v>
      </c>
      <c r="E765" s="5" t="s">
        <v>333</v>
      </c>
      <c r="F765" s="5"/>
      <c r="H765" s="1"/>
      <c r="I765" s="7"/>
    </row>
    <row r="766" ht="19.95" customHeight="1" spans="1:9">
      <c r="A766" s="5">
        <v>764</v>
      </c>
      <c r="B766" s="6" t="str">
        <f>"樊洲玉"</f>
        <v>樊洲玉</v>
      </c>
      <c r="C766" s="6" t="str">
        <f t="shared" si="166"/>
        <v>女</v>
      </c>
      <c r="D766" s="6" t="s">
        <v>299</v>
      </c>
      <c r="E766" s="5" t="s">
        <v>36</v>
      </c>
      <c r="F766" s="5"/>
      <c r="H766" s="1"/>
      <c r="I766" s="7"/>
    </row>
    <row r="767" ht="19.95" customHeight="1" spans="1:9">
      <c r="A767" s="5">
        <v>765</v>
      </c>
      <c r="B767" s="6" t="str">
        <f>"黄春玉"</f>
        <v>黄春玉</v>
      </c>
      <c r="C767" s="6" t="str">
        <f t="shared" si="166"/>
        <v>女</v>
      </c>
      <c r="D767" s="6" t="s">
        <v>299</v>
      </c>
      <c r="E767" s="5" t="s">
        <v>583</v>
      </c>
      <c r="F767" s="5"/>
      <c r="H767" s="1"/>
      <c r="I767" s="7"/>
    </row>
    <row r="768" ht="19.95" customHeight="1" spans="1:9">
      <c r="A768" s="5">
        <v>766</v>
      </c>
      <c r="B768" s="6" t="str">
        <f>"黄博豪"</f>
        <v>黄博豪</v>
      </c>
      <c r="C768" s="6" t="str">
        <f>"男"</f>
        <v>男</v>
      </c>
      <c r="D768" s="6" t="s">
        <v>299</v>
      </c>
      <c r="E768" s="5" t="s">
        <v>282</v>
      </c>
      <c r="F768" s="5"/>
      <c r="H768" s="1"/>
      <c r="I768" s="7"/>
    </row>
    <row r="769" ht="19.95" customHeight="1" spans="1:9">
      <c r="A769" s="5">
        <v>767</v>
      </c>
      <c r="B769" s="6" t="str">
        <f>"黄凯鑫"</f>
        <v>黄凯鑫</v>
      </c>
      <c r="C769" s="6" t="str">
        <f t="shared" ref="C769:C774" si="167">"女"</f>
        <v>女</v>
      </c>
      <c r="D769" s="6" t="s">
        <v>299</v>
      </c>
      <c r="E769" s="5" t="s">
        <v>252</v>
      </c>
      <c r="F769" s="5"/>
      <c r="H769" s="1"/>
      <c r="I769" s="7"/>
    </row>
    <row r="770" ht="19.95" customHeight="1" spans="1:9">
      <c r="A770" s="5">
        <v>768</v>
      </c>
      <c r="B770" s="6" t="str">
        <f>"肖俊志"</f>
        <v>肖俊志</v>
      </c>
      <c r="C770" s="6" t="str">
        <f>"男"</f>
        <v>男</v>
      </c>
      <c r="D770" s="6" t="s">
        <v>299</v>
      </c>
      <c r="E770" s="5" t="s">
        <v>28</v>
      </c>
      <c r="F770" s="5"/>
      <c r="H770" s="1"/>
      <c r="I770" s="7"/>
    </row>
    <row r="771" ht="19.95" customHeight="1" spans="1:9">
      <c r="A771" s="5">
        <v>769</v>
      </c>
      <c r="B771" s="6" t="str">
        <f>"曾翠娇"</f>
        <v>曾翠娇</v>
      </c>
      <c r="C771" s="6" t="str">
        <f t="shared" si="167"/>
        <v>女</v>
      </c>
      <c r="D771" s="6" t="s">
        <v>299</v>
      </c>
      <c r="E771" s="5" t="s">
        <v>584</v>
      </c>
      <c r="F771" s="5"/>
      <c r="H771" s="1"/>
      <c r="I771" s="7"/>
    </row>
    <row r="772" ht="19.95" customHeight="1" spans="1:9">
      <c r="A772" s="5">
        <v>770</v>
      </c>
      <c r="B772" s="6" t="str">
        <f>"刘银杏"</f>
        <v>刘银杏</v>
      </c>
      <c r="C772" s="6" t="str">
        <f t="shared" si="167"/>
        <v>女</v>
      </c>
      <c r="D772" s="6" t="s">
        <v>299</v>
      </c>
      <c r="E772" s="5" t="s">
        <v>585</v>
      </c>
      <c r="F772" s="5"/>
      <c r="H772" s="1"/>
      <c r="I772" s="7"/>
    </row>
    <row r="773" ht="19.95" customHeight="1" spans="1:9">
      <c r="A773" s="5">
        <v>771</v>
      </c>
      <c r="B773" s="6" t="str">
        <f>"何姗珊"</f>
        <v>何姗珊</v>
      </c>
      <c r="C773" s="6" t="str">
        <f t="shared" si="167"/>
        <v>女</v>
      </c>
      <c r="D773" s="6" t="s">
        <v>299</v>
      </c>
      <c r="E773" s="5" t="s">
        <v>130</v>
      </c>
      <c r="F773" s="5"/>
      <c r="H773" s="1"/>
      <c r="I773" s="7"/>
    </row>
    <row r="774" ht="19.95" customHeight="1" spans="1:9">
      <c r="A774" s="5">
        <v>772</v>
      </c>
      <c r="B774" s="6" t="str">
        <f>"李慧冬"</f>
        <v>李慧冬</v>
      </c>
      <c r="C774" s="6" t="str">
        <f t="shared" si="167"/>
        <v>女</v>
      </c>
      <c r="D774" s="6" t="s">
        <v>299</v>
      </c>
      <c r="E774" s="5" t="s">
        <v>586</v>
      </c>
      <c r="F774" s="5"/>
      <c r="H774" s="1"/>
      <c r="I774" s="7"/>
    </row>
    <row r="775" ht="19.95" customHeight="1" spans="1:9">
      <c r="A775" s="5">
        <v>773</v>
      </c>
      <c r="B775" s="6" t="str">
        <f>"陈家鹏"</f>
        <v>陈家鹏</v>
      </c>
      <c r="C775" s="6" t="str">
        <f t="shared" ref="C775:C781" si="168">"男"</f>
        <v>男</v>
      </c>
      <c r="D775" s="6" t="s">
        <v>299</v>
      </c>
      <c r="E775" s="5" t="s">
        <v>587</v>
      </c>
      <c r="F775" s="5"/>
      <c r="H775" s="1"/>
      <c r="I775" s="7"/>
    </row>
    <row r="776" ht="19.95" customHeight="1" spans="1:9">
      <c r="A776" s="5">
        <v>774</v>
      </c>
      <c r="B776" s="6" t="str">
        <f>"杨欣蕾"</f>
        <v>杨欣蕾</v>
      </c>
      <c r="C776" s="6" t="str">
        <f t="shared" ref="C776:C779" si="169">"女"</f>
        <v>女</v>
      </c>
      <c r="D776" s="6" t="s">
        <v>299</v>
      </c>
      <c r="E776" s="5" t="s">
        <v>588</v>
      </c>
      <c r="F776" s="5"/>
      <c r="H776" s="1"/>
      <c r="I776" s="7"/>
    </row>
    <row r="777" ht="19.95" customHeight="1" spans="1:9">
      <c r="A777" s="5">
        <v>775</v>
      </c>
      <c r="B777" s="6" t="str">
        <f>"金开鸾"</f>
        <v>金开鸾</v>
      </c>
      <c r="C777" s="6" t="str">
        <f t="shared" si="169"/>
        <v>女</v>
      </c>
      <c r="D777" s="6" t="s">
        <v>299</v>
      </c>
      <c r="E777" s="5" t="s">
        <v>589</v>
      </c>
      <c r="F777" s="5"/>
      <c r="H777" s="1"/>
      <c r="I777" s="7"/>
    </row>
    <row r="778" ht="19.95" customHeight="1" spans="1:9">
      <c r="A778" s="5">
        <v>776</v>
      </c>
      <c r="B778" s="6" t="str">
        <f>"符钦官"</f>
        <v>符钦官</v>
      </c>
      <c r="C778" s="6" t="str">
        <f t="shared" si="168"/>
        <v>男</v>
      </c>
      <c r="D778" s="6" t="s">
        <v>299</v>
      </c>
      <c r="E778" s="5" t="s">
        <v>590</v>
      </c>
      <c r="F778" s="5"/>
      <c r="H778" s="1"/>
      <c r="I778" s="7"/>
    </row>
    <row r="779" ht="19.95" customHeight="1" spans="1:9">
      <c r="A779" s="5">
        <v>777</v>
      </c>
      <c r="B779" s="6" t="str">
        <f>"王秋玉"</f>
        <v>王秋玉</v>
      </c>
      <c r="C779" s="6" t="str">
        <f t="shared" si="169"/>
        <v>女</v>
      </c>
      <c r="D779" s="6" t="s">
        <v>299</v>
      </c>
      <c r="E779" s="5" t="s">
        <v>591</v>
      </c>
      <c r="F779" s="5"/>
      <c r="H779" s="1"/>
      <c r="I779" s="7"/>
    </row>
    <row r="780" ht="19.95" customHeight="1" spans="1:9">
      <c r="A780" s="5">
        <v>778</v>
      </c>
      <c r="B780" s="6" t="str">
        <f>"王子华"</f>
        <v>王子华</v>
      </c>
      <c r="C780" s="6" t="str">
        <f t="shared" si="168"/>
        <v>男</v>
      </c>
      <c r="D780" s="6" t="s">
        <v>299</v>
      </c>
      <c r="E780" s="5" t="s">
        <v>592</v>
      </c>
      <c r="F780" s="5"/>
      <c r="H780" s="1"/>
      <c r="I780" s="7"/>
    </row>
    <row r="781" ht="19.95" customHeight="1" spans="1:9">
      <c r="A781" s="5">
        <v>779</v>
      </c>
      <c r="B781" s="6" t="str">
        <f>"郭万博"</f>
        <v>郭万博</v>
      </c>
      <c r="C781" s="6" t="str">
        <f t="shared" si="168"/>
        <v>男</v>
      </c>
      <c r="D781" s="6" t="s">
        <v>299</v>
      </c>
      <c r="E781" s="5" t="s">
        <v>593</v>
      </c>
      <c r="F781" s="5"/>
      <c r="H781" s="1"/>
      <c r="I781" s="7"/>
    </row>
    <row r="782" ht="19.95" customHeight="1" spans="1:9">
      <c r="A782" s="5">
        <v>780</v>
      </c>
      <c r="B782" s="6" t="str">
        <f>"陈玲"</f>
        <v>陈玲</v>
      </c>
      <c r="C782" s="6" t="str">
        <f t="shared" ref="C782:C786" si="170">"女"</f>
        <v>女</v>
      </c>
      <c r="D782" s="6" t="s">
        <v>299</v>
      </c>
      <c r="E782" s="5" t="s">
        <v>594</v>
      </c>
      <c r="F782" s="5"/>
      <c r="H782" s="1"/>
      <c r="I782" s="7"/>
    </row>
    <row r="783" ht="19.95" customHeight="1" spans="1:9">
      <c r="A783" s="5">
        <v>781</v>
      </c>
      <c r="B783" s="6" t="str">
        <f>"陈晨"</f>
        <v>陈晨</v>
      </c>
      <c r="C783" s="6" t="str">
        <f t="shared" ref="C783:C787" si="171">"男"</f>
        <v>男</v>
      </c>
      <c r="D783" s="6" t="s">
        <v>299</v>
      </c>
      <c r="E783" s="5" t="s">
        <v>595</v>
      </c>
      <c r="F783" s="5"/>
      <c r="H783" s="1"/>
      <c r="I783" s="7"/>
    </row>
    <row r="784" ht="19.95" customHeight="1" spans="1:9">
      <c r="A784" s="5">
        <v>782</v>
      </c>
      <c r="B784" s="6" t="str">
        <f>"薛德萍"</f>
        <v>薛德萍</v>
      </c>
      <c r="C784" s="6" t="str">
        <f t="shared" si="170"/>
        <v>女</v>
      </c>
      <c r="D784" s="6" t="s">
        <v>299</v>
      </c>
      <c r="E784" s="5" t="s">
        <v>596</v>
      </c>
      <c r="F784" s="5"/>
      <c r="H784" s="1"/>
      <c r="I784" s="7"/>
    </row>
    <row r="785" ht="19.95" customHeight="1" spans="1:9">
      <c r="A785" s="5">
        <v>783</v>
      </c>
      <c r="B785" s="6" t="str">
        <f>"陈益龙"</f>
        <v>陈益龙</v>
      </c>
      <c r="C785" s="6" t="str">
        <f t="shared" si="171"/>
        <v>男</v>
      </c>
      <c r="D785" s="6" t="s">
        <v>299</v>
      </c>
      <c r="E785" s="5" t="s">
        <v>597</v>
      </c>
      <c r="F785" s="5"/>
      <c r="H785" s="1"/>
      <c r="I785" s="7"/>
    </row>
    <row r="786" ht="19.95" customHeight="1" spans="1:9">
      <c r="A786" s="5">
        <v>784</v>
      </c>
      <c r="B786" s="6" t="str">
        <f>"周霞"</f>
        <v>周霞</v>
      </c>
      <c r="C786" s="6" t="str">
        <f t="shared" si="170"/>
        <v>女</v>
      </c>
      <c r="D786" s="6" t="s">
        <v>299</v>
      </c>
      <c r="E786" s="5" t="s">
        <v>598</v>
      </c>
      <c r="F786" s="5"/>
      <c r="H786" s="1"/>
      <c r="I786" s="7"/>
    </row>
    <row r="787" ht="19.95" customHeight="1" spans="1:9">
      <c r="A787" s="5">
        <v>785</v>
      </c>
      <c r="B787" s="6" t="str">
        <f>"黄德鸿"</f>
        <v>黄德鸿</v>
      </c>
      <c r="C787" s="6" t="str">
        <f t="shared" si="171"/>
        <v>男</v>
      </c>
      <c r="D787" s="6" t="s">
        <v>299</v>
      </c>
      <c r="E787" s="5" t="s">
        <v>599</v>
      </c>
      <c r="F787" s="5"/>
      <c r="H787" s="1"/>
      <c r="I787" s="7"/>
    </row>
    <row r="788" ht="19.95" customHeight="1" spans="1:9">
      <c r="A788" s="5">
        <v>786</v>
      </c>
      <c r="B788" s="6" t="str">
        <f>"何远菲"</f>
        <v>何远菲</v>
      </c>
      <c r="C788" s="6" t="str">
        <f t="shared" ref="C788:C790" si="172">"女"</f>
        <v>女</v>
      </c>
      <c r="D788" s="6" t="s">
        <v>299</v>
      </c>
      <c r="E788" s="5" t="s">
        <v>600</v>
      </c>
      <c r="F788" s="5"/>
      <c r="H788" s="1"/>
      <c r="I788" s="7"/>
    </row>
    <row r="789" ht="19.95" customHeight="1" spans="1:9">
      <c r="A789" s="5">
        <v>787</v>
      </c>
      <c r="B789" s="6" t="str">
        <f>"庄最后"</f>
        <v>庄最后</v>
      </c>
      <c r="C789" s="6" t="str">
        <f t="shared" si="172"/>
        <v>女</v>
      </c>
      <c r="D789" s="6" t="s">
        <v>299</v>
      </c>
      <c r="E789" s="5" t="s">
        <v>601</v>
      </c>
      <c r="F789" s="5"/>
      <c r="H789" s="1"/>
      <c r="I789" s="7"/>
    </row>
    <row r="790" ht="19.95" customHeight="1" spans="1:9">
      <c r="A790" s="5">
        <v>788</v>
      </c>
      <c r="B790" s="6" t="str">
        <f>"吴钟丹"</f>
        <v>吴钟丹</v>
      </c>
      <c r="C790" s="6" t="str">
        <f t="shared" si="172"/>
        <v>女</v>
      </c>
      <c r="D790" s="6" t="s">
        <v>299</v>
      </c>
      <c r="E790" s="5" t="s">
        <v>602</v>
      </c>
      <c r="F790" s="5"/>
      <c r="H790" s="1"/>
      <c r="I790" s="7"/>
    </row>
    <row r="791" ht="19.95" customHeight="1" spans="1:9">
      <c r="A791" s="5">
        <v>789</v>
      </c>
      <c r="B791" s="6" t="str">
        <f>"张旺"</f>
        <v>张旺</v>
      </c>
      <c r="C791" s="6" t="str">
        <f>"男"</f>
        <v>男</v>
      </c>
      <c r="D791" s="6" t="s">
        <v>299</v>
      </c>
      <c r="E791" s="5" t="s">
        <v>603</v>
      </c>
      <c r="F791" s="5"/>
      <c r="H791" s="1"/>
      <c r="I791" s="7"/>
    </row>
    <row r="792" ht="19.95" customHeight="1" spans="1:9">
      <c r="A792" s="5">
        <v>790</v>
      </c>
      <c r="B792" s="6" t="str">
        <f>"符巧妹"</f>
        <v>符巧妹</v>
      </c>
      <c r="C792" s="6" t="str">
        <f t="shared" ref="C792:C796" si="173">"女"</f>
        <v>女</v>
      </c>
      <c r="D792" s="6" t="s">
        <v>299</v>
      </c>
      <c r="E792" s="5" t="s">
        <v>604</v>
      </c>
      <c r="F792" s="5"/>
      <c r="H792" s="1"/>
      <c r="I792" s="7"/>
    </row>
    <row r="793" ht="19.95" customHeight="1" spans="1:9">
      <c r="A793" s="5">
        <v>791</v>
      </c>
      <c r="B793" s="6" t="str">
        <f>"黄琦"</f>
        <v>黄琦</v>
      </c>
      <c r="C793" s="6" t="str">
        <f t="shared" si="173"/>
        <v>女</v>
      </c>
      <c r="D793" s="6" t="s">
        <v>299</v>
      </c>
      <c r="E793" s="5" t="s">
        <v>605</v>
      </c>
      <c r="F793" s="5"/>
      <c r="H793" s="1"/>
      <c r="I793" s="7"/>
    </row>
    <row r="794" ht="19.95" customHeight="1" spans="1:9">
      <c r="A794" s="5">
        <v>792</v>
      </c>
      <c r="B794" s="6" t="str">
        <f>"李钦灿"</f>
        <v>李钦灿</v>
      </c>
      <c r="C794" s="6" t="str">
        <f t="shared" ref="C794:C800" si="174">"男"</f>
        <v>男</v>
      </c>
      <c r="D794" s="6" t="s">
        <v>299</v>
      </c>
      <c r="E794" s="5" t="s">
        <v>606</v>
      </c>
      <c r="F794" s="5"/>
      <c r="H794" s="1"/>
      <c r="I794" s="7"/>
    </row>
    <row r="795" ht="19.95" customHeight="1" spans="1:9">
      <c r="A795" s="5">
        <v>793</v>
      </c>
      <c r="B795" s="6" t="str">
        <f>"杨珊"</f>
        <v>杨珊</v>
      </c>
      <c r="C795" s="6" t="str">
        <f t="shared" si="173"/>
        <v>女</v>
      </c>
      <c r="D795" s="6" t="s">
        <v>299</v>
      </c>
      <c r="E795" s="5" t="s">
        <v>110</v>
      </c>
      <c r="F795" s="5"/>
      <c r="H795" s="1"/>
      <c r="I795" s="7"/>
    </row>
    <row r="796" ht="19.95" customHeight="1" spans="1:9">
      <c r="A796" s="5">
        <v>794</v>
      </c>
      <c r="B796" s="6" t="str">
        <f>"邹怡珍"</f>
        <v>邹怡珍</v>
      </c>
      <c r="C796" s="6" t="str">
        <f t="shared" si="173"/>
        <v>女</v>
      </c>
      <c r="D796" s="6" t="s">
        <v>299</v>
      </c>
      <c r="E796" s="5" t="s">
        <v>607</v>
      </c>
      <c r="F796" s="5"/>
      <c r="H796" s="1"/>
      <c r="I796" s="7"/>
    </row>
    <row r="797" ht="19.95" customHeight="1" spans="1:9">
      <c r="A797" s="5">
        <v>795</v>
      </c>
      <c r="B797" s="6" t="str">
        <f>"罗嘉伟"</f>
        <v>罗嘉伟</v>
      </c>
      <c r="C797" s="6" t="str">
        <f t="shared" si="174"/>
        <v>男</v>
      </c>
      <c r="D797" s="6" t="s">
        <v>299</v>
      </c>
      <c r="E797" s="5" t="s">
        <v>291</v>
      </c>
      <c r="F797" s="5"/>
      <c r="H797" s="1"/>
      <c r="I797" s="7"/>
    </row>
    <row r="798" ht="19.95" customHeight="1" spans="1:9">
      <c r="A798" s="5">
        <v>796</v>
      </c>
      <c r="B798" s="6" t="str">
        <f>"谢海婷"</f>
        <v>谢海婷</v>
      </c>
      <c r="C798" s="6" t="str">
        <f t="shared" ref="C798:C804" si="175">"女"</f>
        <v>女</v>
      </c>
      <c r="D798" s="6" t="s">
        <v>299</v>
      </c>
      <c r="E798" s="5" t="s">
        <v>608</v>
      </c>
      <c r="F798" s="5"/>
      <c r="H798" s="1"/>
      <c r="I798" s="7"/>
    </row>
    <row r="799" ht="19.95" customHeight="1" spans="1:9">
      <c r="A799" s="5">
        <v>797</v>
      </c>
      <c r="B799" s="6" t="str">
        <f>"符式伟"</f>
        <v>符式伟</v>
      </c>
      <c r="C799" s="6" t="str">
        <f t="shared" si="174"/>
        <v>男</v>
      </c>
      <c r="D799" s="6" t="s">
        <v>299</v>
      </c>
      <c r="E799" s="5" t="s">
        <v>609</v>
      </c>
      <c r="F799" s="5"/>
      <c r="H799" s="1"/>
      <c r="I799" s="7"/>
    </row>
    <row r="800" ht="19.95" customHeight="1" spans="1:9">
      <c r="A800" s="5">
        <v>798</v>
      </c>
      <c r="B800" s="6" t="str">
        <f>"陈佳青"</f>
        <v>陈佳青</v>
      </c>
      <c r="C800" s="6" t="str">
        <f t="shared" si="174"/>
        <v>男</v>
      </c>
      <c r="D800" s="6" t="s">
        <v>299</v>
      </c>
      <c r="E800" s="5" t="s">
        <v>610</v>
      </c>
      <c r="F800" s="5"/>
      <c r="H800" s="1"/>
      <c r="I800" s="7"/>
    </row>
    <row r="801" ht="19.95" customHeight="1" spans="1:9">
      <c r="A801" s="5">
        <v>799</v>
      </c>
      <c r="B801" s="6" t="str">
        <f>"卓江柳"</f>
        <v>卓江柳</v>
      </c>
      <c r="C801" s="6" t="str">
        <f t="shared" si="175"/>
        <v>女</v>
      </c>
      <c r="D801" s="6" t="s">
        <v>299</v>
      </c>
      <c r="E801" s="5" t="s">
        <v>611</v>
      </c>
      <c r="F801" s="5"/>
      <c r="H801" s="1"/>
      <c r="I801" s="7"/>
    </row>
    <row r="802" ht="19.95" customHeight="1" spans="1:9">
      <c r="A802" s="5">
        <v>800</v>
      </c>
      <c r="B802" s="6" t="str">
        <f>"符梅香"</f>
        <v>符梅香</v>
      </c>
      <c r="C802" s="6" t="str">
        <f t="shared" si="175"/>
        <v>女</v>
      </c>
      <c r="D802" s="6" t="s">
        <v>299</v>
      </c>
      <c r="E802" s="5" t="s">
        <v>612</v>
      </c>
      <c r="F802" s="5"/>
      <c r="H802" s="1"/>
      <c r="I802" s="7"/>
    </row>
    <row r="803" ht="19.95" customHeight="1" spans="1:9">
      <c r="A803" s="5">
        <v>801</v>
      </c>
      <c r="B803" s="6" t="str">
        <f>"王宇欣"</f>
        <v>王宇欣</v>
      </c>
      <c r="C803" s="6" t="str">
        <f t="shared" si="175"/>
        <v>女</v>
      </c>
      <c r="D803" s="6" t="s">
        <v>299</v>
      </c>
      <c r="E803" s="5" t="s">
        <v>613</v>
      </c>
      <c r="F803" s="5"/>
      <c r="H803" s="1"/>
      <c r="I803" s="7"/>
    </row>
    <row r="804" ht="19.95" customHeight="1" spans="1:9">
      <c r="A804" s="5">
        <v>802</v>
      </c>
      <c r="B804" s="6" t="str">
        <f>"符克芳"</f>
        <v>符克芳</v>
      </c>
      <c r="C804" s="6" t="str">
        <f t="shared" si="175"/>
        <v>女</v>
      </c>
      <c r="D804" s="6" t="s">
        <v>299</v>
      </c>
      <c r="E804" s="5" t="s">
        <v>614</v>
      </c>
      <c r="F804" s="5"/>
      <c r="H804" s="1"/>
      <c r="I804" s="7"/>
    </row>
    <row r="805" ht="19.95" customHeight="1" spans="1:9">
      <c r="A805" s="5">
        <v>803</v>
      </c>
      <c r="B805" s="6" t="str">
        <f>"陈学辉"</f>
        <v>陈学辉</v>
      </c>
      <c r="C805" s="6" t="str">
        <f t="shared" ref="C805:C809" si="176">"男"</f>
        <v>男</v>
      </c>
      <c r="D805" s="6" t="s">
        <v>299</v>
      </c>
      <c r="E805" s="5" t="s">
        <v>549</v>
      </c>
      <c r="F805" s="5"/>
      <c r="H805" s="1"/>
      <c r="I805" s="7"/>
    </row>
    <row r="806" ht="19.95" customHeight="1" spans="1:9">
      <c r="A806" s="5">
        <v>804</v>
      </c>
      <c r="B806" s="6" t="str">
        <f>"胡丽娜"</f>
        <v>胡丽娜</v>
      </c>
      <c r="C806" s="6" t="str">
        <f t="shared" ref="C806:C812" si="177">"女"</f>
        <v>女</v>
      </c>
      <c r="D806" s="6" t="s">
        <v>299</v>
      </c>
      <c r="E806" s="5" t="s">
        <v>615</v>
      </c>
      <c r="F806" s="5"/>
      <c r="H806" s="1"/>
      <c r="I806" s="7"/>
    </row>
    <row r="807" ht="19.95" customHeight="1" spans="1:9">
      <c r="A807" s="5">
        <v>805</v>
      </c>
      <c r="B807" s="6" t="str">
        <f>"王云天"</f>
        <v>王云天</v>
      </c>
      <c r="C807" s="6" t="str">
        <f t="shared" si="177"/>
        <v>女</v>
      </c>
      <c r="D807" s="6" t="s">
        <v>299</v>
      </c>
      <c r="E807" s="5" t="s">
        <v>616</v>
      </c>
      <c r="F807" s="5"/>
      <c r="H807" s="1"/>
      <c r="I807" s="7"/>
    </row>
    <row r="808" ht="19.95" customHeight="1" spans="1:9">
      <c r="A808" s="5">
        <v>806</v>
      </c>
      <c r="B808" s="6" t="str">
        <f>"杨许巍"</f>
        <v>杨许巍</v>
      </c>
      <c r="C808" s="6" t="str">
        <f t="shared" si="176"/>
        <v>男</v>
      </c>
      <c r="D808" s="6" t="s">
        <v>299</v>
      </c>
      <c r="E808" s="5" t="s">
        <v>617</v>
      </c>
      <c r="F808" s="5"/>
      <c r="H808" s="1"/>
      <c r="I808" s="7"/>
    </row>
    <row r="809" ht="19.95" customHeight="1" spans="1:9">
      <c r="A809" s="5">
        <v>807</v>
      </c>
      <c r="B809" s="6" t="str">
        <f>"薛钧仁"</f>
        <v>薛钧仁</v>
      </c>
      <c r="C809" s="6" t="str">
        <f t="shared" si="176"/>
        <v>男</v>
      </c>
      <c r="D809" s="6" t="s">
        <v>299</v>
      </c>
      <c r="E809" s="5" t="s">
        <v>618</v>
      </c>
      <c r="F809" s="5"/>
      <c r="H809" s="1"/>
      <c r="I809" s="7"/>
    </row>
    <row r="810" ht="19.95" customHeight="1" spans="1:9">
      <c r="A810" s="5">
        <v>808</v>
      </c>
      <c r="B810" s="6" t="str">
        <f>"卢小南"</f>
        <v>卢小南</v>
      </c>
      <c r="C810" s="6" t="str">
        <f t="shared" si="177"/>
        <v>女</v>
      </c>
      <c r="D810" s="6" t="s">
        <v>299</v>
      </c>
      <c r="E810" s="5" t="s">
        <v>619</v>
      </c>
      <c r="F810" s="5"/>
      <c r="H810" s="1"/>
      <c r="I810" s="7"/>
    </row>
    <row r="811" ht="19.95" customHeight="1" spans="1:9">
      <c r="A811" s="5">
        <v>809</v>
      </c>
      <c r="B811" s="6" t="str">
        <f>"符月芬"</f>
        <v>符月芬</v>
      </c>
      <c r="C811" s="6" t="str">
        <f t="shared" si="177"/>
        <v>女</v>
      </c>
      <c r="D811" s="6" t="s">
        <v>299</v>
      </c>
      <c r="E811" s="5" t="s">
        <v>620</v>
      </c>
      <c r="F811" s="5"/>
      <c r="H811" s="1"/>
      <c r="I811" s="7"/>
    </row>
    <row r="812" ht="19.95" customHeight="1" spans="1:9">
      <c r="A812" s="5">
        <v>810</v>
      </c>
      <c r="B812" s="6" t="str">
        <f>"李春玲"</f>
        <v>李春玲</v>
      </c>
      <c r="C812" s="6" t="str">
        <f t="shared" si="177"/>
        <v>女</v>
      </c>
      <c r="D812" s="6" t="s">
        <v>299</v>
      </c>
      <c r="E812" s="5" t="s">
        <v>621</v>
      </c>
      <c r="F812" s="5"/>
      <c r="H812" s="1"/>
      <c r="I812" s="7"/>
    </row>
    <row r="813" ht="19.95" customHeight="1" spans="1:9">
      <c r="A813" s="5">
        <v>811</v>
      </c>
      <c r="B813" s="6" t="str">
        <f>"吴日昌"</f>
        <v>吴日昌</v>
      </c>
      <c r="C813" s="6" t="str">
        <f t="shared" ref="C813:C816" si="178">"男"</f>
        <v>男</v>
      </c>
      <c r="D813" s="6" t="s">
        <v>299</v>
      </c>
      <c r="E813" s="5" t="s">
        <v>622</v>
      </c>
      <c r="F813" s="5"/>
      <c r="H813" s="1"/>
      <c r="I813" s="7"/>
    </row>
    <row r="814" ht="19.95" customHeight="1" spans="1:9">
      <c r="A814" s="5">
        <v>812</v>
      </c>
      <c r="B814" s="6" t="str">
        <f>"黄恺迪"</f>
        <v>黄恺迪</v>
      </c>
      <c r="C814" s="6" t="str">
        <f t="shared" si="178"/>
        <v>男</v>
      </c>
      <c r="D814" s="6" t="s">
        <v>299</v>
      </c>
      <c r="E814" s="5" t="s">
        <v>137</v>
      </c>
      <c r="F814" s="5"/>
      <c r="H814" s="1"/>
      <c r="I814" s="7"/>
    </row>
    <row r="815" ht="19.95" customHeight="1" spans="1:9">
      <c r="A815" s="5">
        <v>813</v>
      </c>
      <c r="B815" s="6" t="str">
        <f>"李开明"</f>
        <v>李开明</v>
      </c>
      <c r="C815" s="6" t="str">
        <f t="shared" si="178"/>
        <v>男</v>
      </c>
      <c r="D815" s="6" t="s">
        <v>299</v>
      </c>
      <c r="E815" s="5" t="s">
        <v>623</v>
      </c>
      <c r="F815" s="5"/>
      <c r="H815" s="1"/>
      <c r="I815" s="7"/>
    </row>
    <row r="816" ht="19.95" customHeight="1" spans="1:9">
      <c r="A816" s="5">
        <v>814</v>
      </c>
      <c r="B816" s="6" t="str">
        <f>"宋邦国"</f>
        <v>宋邦国</v>
      </c>
      <c r="C816" s="6" t="str">
        <f t="shared" si="178"/>
        <v>男</v>
      </c>
      <c r="D816" s="6" t="s">
        <v>299</v>
      </c>
      <c r="E816" s="5" t="s">
        <v>624</v>
      </c>
      <c r="F816" s="5"/>
      <c r="H816" s="1"/>
      <c r="I816" s="7"/>
    </row>
    <row r="817" ht="19.95" customHeight="1" spans="1:9">
      <c r="A817" s="5">
        <v>815</v>
      </c>
      <c r="B817" s="6" t="str">
        <f>"周滢滢"</f>
        <v>周滢滢</v>
      </c>
      <c r="C817" s="6" t="str">
        <f t="shared" ref="C817:C819" si="179">"女"</f>
        <v>女</v>
      </c>
      <c r="D817" s="6" t="s">
        <v>299</v>
      </c>
      <c r="E817" s="5" t="s">
        <v>625</v>
      </c>
      <c r="F817" s="5"/>
      <c r="H817" s="1"/>
      <c r="I817" s="7"/>
    </row>
    <row r="818" ht="19.95" customHeight="1" spans="1:9">
      <c r="A818" s="5">
        <v>816</v>
      </c>
      <c r="B818" s="6" t="str">
        <f>"符汉秀"</f>
        <v>符汉秀</v>
      </c>
      <c r="C818" s="6" t="str">
        <f t="shared" si="179"/>
        <v>女</v>
      </c>
      <c r="D818" s="6" t="s">
        <v>299</v>
      </c>
      <c r="E818" s="5" t="s">
        <v>626</v>
      </c>
      <c r="F818" s="5"/>
      <c r="H818" s="1"/>
      <c r="I818" s="7"/>
    </row>
    <row r="819" ht="19.95" customHeight="1" spans="1:9">
      <c r="A819" s="5">
        <v>817</v>
      </c>
      <c r="B819" s="6" t="str">
        <f>"高琪"</f>
        <v>高琪</v>
      </c>
      <c r="C819" s="6" t="str">
        <f t="shared" si="179"/>
        <v>女</v>
      </c>
      <c r="D819" s="6" t="s">
        <v>299</v>
      </c>
      <c r="E819" s="5" t="s">
        <v>627</v>
      </c>
      <c r="F819" s="5"/>
      <c r="H819" s="1"/>
      <c r="I819" s="7"/>
    </row>
    <row r="820" ht="19.95" customHeight="1" spans="1:9">
      <c r="A820" s="5">
        <v>818</v>
      </c>
      <c r="B820" s="6" t="str">
        <f>"符传康"</f>
        <v>符传康</v>
      </c>
      <c r="C820" s="6" t="str">
        <f t="shared" ref="C820:C826" si="180">"男"</f>
        <v>男</v>
      </c>
      <c r="D820" s="6" t="s">
        <v>299</v>
      </c>
      <c r="E820" s="5" t="s">
        <v>628</v>
      </c>
      <c r="F820" s="5"/>
      <c r="H820" s="1"/>
      <c r="I820" s="7"/>
    </row>
    <row r="821" ht="19.95" customHeight="1" spans="1:9">
      <c r="A821" s="5">
        <v>819</v>
      </c>
      <c r="B821" s="6" t="str">
        <f>"左艳"</f>
        <v>左艳</v>
      </c>
      <c r="C821" s="6" t="str">
        <f t="shared" ref="C821:C824" si="181">"女"</f>
        <v>女</v>
      </c>
      <c r="D821" s="6" t="s">
        <v>299</v>
      </c>
      <c r="E821" s="5" t="s">
        <v>629</v>
      </c>
      <c r="F821" s="5"/>
      <c r="H821" s="1"/>
      <c r="I821" s="7"/>
    </row>
    <row r="822" ht="19.95" customHeight="1" spans="1:9">
      <c r="A822" s="5">
        <v>820</v>
      </c>
      <c r="B822" s="6" t="str">
        <f>"杨小卫"</f>
        <v>杨小卫</v>
      </c>
      <c r="C822" s="6" t="str">
        <f t="shared" si="181"/>
        <v>女</v>
      </c>
      <c r="D822" s="6" t="s">
        <v>299</v>
      </c>
      <c r="E822" s="5" t="s">
        <v>630</v>
      </c>
      <c r="F822" s="5"/>
      <c r="H822" s="1"/>
      <c r="I822" s="7"/>
    </row>
    <row r="823" ht="19.95" customHeight="1" spans="1:9">
      <c r="A823" s="5">
        <v>821</v>
      </c>
      <c r="B823" s="6" t="str">
        <f>"李金泽"</f>
        <v>李金泽</v>
      </c>
      <c r="C823" s="6" t="str">
        <f t="shared" si="180"/>
        <v>男</v>
      </c>
      <c r="D823" s="6" t="s">
        <v>299</v>
      </c>
      <c r="E823" s="5" t="s">
        <v>631</v>
      </c>
      <c r="F823" s="5"/>
      <c r="H823" s="1"/>
      <c r="I823" s="7"/>
    </row>
    <row r="824" ht="19.95" customHeight="1" spans="1:9">
      <c r="A824" s="5">
        <v>822</v>
      </c>
      <c r="B824" s="6" t="str">
        <f>"李智"</f>
        <v>李智</v>
      </c>
      <c r="C824" s="6" t="str">
        <f t="shared" si="181"/>
        <v>女</v>
      </c>
      <c r="D824" s="6" t="s">
        <v>299</v>
      </c>
      <c r="E824" s="5" t="s">
        <v>632</v>
      </c>
      <c r="F824" s="5"/>
      <c r="H824" s="1"/>
      <c r="I824" s="7"/>
    </row>
    <row r="825" ht="19.95" customHeight="1" spans="1:9">
      <c r="A825" s="5">
        <v>823</v>
      </c>
      <c r="B825" s="6" t="str">
        <f>"黎朝兴"</f>
        <v>黎朝兴</v>
      </c>
      <c r="C825" s="6" t="str">
        <f t="shared" si="180"/>
        <v>男</v>
      </c>
      <c r="D825" s="6" t="s">
        <v>299</v>
      </c>
      <c r="E825" s="5" t="s">
        <v>633</v>
      </c>
      <c r="F825" s="5"/>
      <c r="H825" s="1"/>
      <c r="I825" s="7"/>
    </row>
    <row r="826" ht="19.95" customHeight="1" spans="1:9">
      <c r="A826" s="5">
        <v>824</v>
      </c>
      <c r="B826" s="6" t="str">
        <f>"杨佳帜"</f>
        <v>杨佳帜</v>
      </c>
      <c r="C826" s="6" t="str">
        <f t="shared" si="180"/>
        <v>男</v>
      </c>
      <c r="D826" s="6" t="s">
        <v>299</v>
      </c>
      <c r="E826" s="5" t="s">
        <v>634</v>
      </c>
      <c r="F826" s="5"/>
      <c r="H826" s="1"/>
      <c r="I826" s="7"/>
    </row>
    <row r="827" ht="19.95" customHeight="1" spans="1:9">
      <c r="A827" s="5">
        <v>825</v>
      </c>
      <c r="B827" s="6" t="str">
        <f>"秦颖"</f>
        <v>秦颖</v>
      </c>
      <c r="C827" s="6" t="str">
        <f t="shared" ref="C827:C830" si="182">"女"</f>
        <v>女</v>
      </c>
      <c r="D827" s="6" t="s">
        <v>299</v>
      </c>
      <c r="E827" s="5" t="s">
        <v>635</v>
      </c>
      <c r="F827" s="5"/>
      <c r="H827" s="1"/>
      <c r="I827" s="7"/>
    </row>
    <row r="828" ht="19.95" customHeight="1" spans="1:9">
      <c r="A828" s="5">
        <v>826</v>
      </c>
      <c r="B828" s="6" t="str">
        <f>"钟兴秀"</f>
        <v>钟兴秀</v>
      </c>
      <c r="C828" s="6" t="str">
        <f t="shared" si="182"/>
        <v>女</v>
      </c>
      <c r="D828" s="6" t="s">
        <v>299</v>
      </c>
      <c r="E828" s="5" t="s">
        <v>636</v>
      </c>
      <c r="F828" s="5"/>
      <c r="H828" s="1"/>
      <c r="I828" s="7"/>
    </row>
    <row r="829" ht="19.95" customHeight="1" spans="1:9">
      <c r="A829" s="5">
        <v>827</v>
      </c>
      <c r="B829" s="6" t="str">
        <f>"李啟辉"</f>
        <v>李啟辉</v>
      </c>
      <c r="C829" s="6" t="str">
        <f t="shared" ref="C829:C833" si="183">"男"</f>
        <v>男</v>
      </c>
      <c r="D829" s="6" t="s">
        <v>299</v>
      </c>
      <c r="E829" s="5" t="s">
        <v>637</v>
      </c>
      <c r="F829" s="5"/>
      <c r="H829" s="1"/>
      <c r="I829" s="7"/>
    </row>
    <row r="830" ht="19.95" customHeight="1" spans="1:9">
      <c r="A830" s="5">
        <v>828</v>
      </c>
      <c r="B830" s="6" t="str">
        <f>"吴海弟"</f>
        <v>吴海弟</v>
      </c>
      <c r="C830" s="6" t="str">
        <f t="shared" si="182"/>
        <v>女</v>
      </c>
      <c r="D830" s="6" t="s">
        <v>299</v>
      </c>
      <c r="E830" s="5" t="s">
        <v>638</v>
      </c>
      <c r="F830" s="5"/>
      <c r="H830" s="1"/>
      <c r="I830" s="7"/>
    </row>
    <row r="831" ht="19.95" customHeight="1" spans="1:9">
      <c r="A831" s="5">
        <v>829</v>
      </c>
      <c r="B831" s="6" t="str">
        <f>"黄永欢"</f>
        <v>黄永欢</v>
      </c>
      <c r="C831" s="6" t="str">
        <f t="shared" si="183"/>
        <v>男</v>
      </c>
      <c r="D831" s="6" t="s">
        <v>299</v>
      </c>
      <c r="E831" s="5" t="s">
        <v>639</v>
      </c>
      <c r="F831" s="5"/>
      <c r="H831" s="1"/>
      <c r="I831" s="7"/>
    </row>
    <row r="832" ht="19.95" customHeight="1" spans="1:9">
      <c r="A832" s="5">
        <v>830</v>
      </c>
      <c r="B832" s="6" t="str">
        <f>"刘晶"</f>
        <v>刘晶</v>
      </c>
      <c r="C832" s="6" t="str">
        <f t="shared" si="183"/>
        <v>男</v>
      </c>
      <c r="D832" s="6" t="s">
        <v>299</v>
      </c>
      <c r="E832" s="5" t="s">
        <v>640</v>
      </c>
      <c r="F832" s="5"/>
      <c r="H832" s="1"/>
      <c r="I832" s="7"/>
    </row>
    <row r="833" ht="19.95" customHeight="1" spans="1:9">
      <c r="A833" s="5">
        <v>831</v>
      </c>
      <c r="B833" s="6" t="str">
        <f>"曾家佳"</f>
        <v>曾家佳</v>
      </c>
      <c r="C833" s="6" t="str">
        <f t="shared" si="183"/>
        <v>男</v>
      </c>
      <c r="D833" s="6" t="s">
        <v>299</v>
      </c>
      <c r="E833" s="5" t="s">
        <v>641</v>
      </c>
      <c r="F833" s="5"/>
      <c r="H833" s="1"/>
      <c r="I833" s="7"/>
    </row>
    <row r="834" ht="19.95" customHeight="1" spans="1:9">
      <c r="A834" s="5">
        <v>832</v>
      </c>
      <c r="B834" s="6" t="str">
        <f>"张静晓"</f>
        <v>张静晓</v>
      </c>
      <c r="C834" s="6" t="str">
        <f t="shared" ref="C834:C845" si="184">"女"</f>
        <v>女</v>
      </c>
      <c r="D834" s="6" t="s">
        <v>299</v>
      </c>
      <c r="E834" s="5" t="s">
        <v>267</v>
      </c>
      <c r="F834" s="5"/>
      <c r="H834" s="1"/>
      <c r="I834" s="7"/>
    </row>
    <row r="835" ht="19.95" customHeight="1" spans="1:9">
      <c r="A835" s="5">
        <v>833</v>
      </c>
      <c r="B835" s="6" t="str">
        <f>"符昱耿"</f>
        <v>符昱耿</v>
      </c>
      <c r="C835" s="6" t="str">
        <f>"男"</f>
        <v>男</v>
      </c>
      <c r="D835" s="6" t="s">
        <v>299</v>
      </c>
      <c r="E835" s="5" t="s">
        <v>642</v>
      </c>
      <c r="F835" s="5"/>
      <c r="H835" s="1"/>
      <c r="I835" s="7"/>
    </row>
    <row r="836" ht="19.95" customHeight="1" spans="1:9">
      <c r="A836" s="5">
        <v>834</v>
      </c>
      <c r="B836" s="6" t="str">
        <f>"王仪"</f>
        <v>王仪</v>
      </c>
      <c r="C836" s="6" t="str">
        <f t="shared" si="184"/>
        <v>女</v>
      </c>
      <c r="D836" s="6" t="s">
        <v>299</v>
      </c>
      <c r="E836" s="5" t="s">
        <v>643</v>
      </c>
      <c r="F836" s="5"/>
      <c r="H836" s="1"/>
      <c r="I836" s="7"/>
    </row>
    <row r="837" ht="19.95" customHeight="1" spans="1:9">
      <c r="A837" s="5">
        <v>835</v>
      </c>
      <c r="B837" s="6" t="str">
        <f>"王润虹"</f>
        <v>王润虹</v>
      </c>
      <c r="C837" s="6" t="str">
        <f t="shared" si="184"/>
        <v>女</v>
      </c>
      <c r="D837" s="6" t="s">
        <v>299</v>
      </c>
      <c r="E837" s="5" t="s">
        <v>644</v>
      </c>
      <c r="F837" s="5"/>
      <c r="H837" s="1"/>
      <c r="I837" s="7"/>
    </row>
    <row r="838" ht="19.95" customHeight="1" spans="1:9">
      <c r="A838" s="5">
        <v>836</v>
      </c>
      <c r="B838" s="6" t="str">
        <f>"杨海梅"</f>
        <v>杨海梅</v>
      </c>
      <c r="C838" s="6" t="str">
        <f t="shared" si="184"/>
        <v>女</v>
      </c>
      <c r="D838" s="6" t="s">
        <v>299</v>
      </c>
      <c r="E838" s="5" t="s">
        <v>645</v>
      </c>
      <c r="F838" s="5"/>
      <c r="H838" s="1"/>
      <c r="I838" s="7"/>
    </row>
    <row r="839" ht="19.95" customHeight="1" spans="1:9">
      <c r="A839" s="5">
        <v>837</v>
      </c>
      <c r="B839" s="6" t="str">
        <f>"吉彩环"</f>
        <v>吉彩环</v>
      </c>
      <c r="C839" s="6" t="str">
        <f t="shared" si="184"/>
        <v>女</v>
      </c>
      <c r="D839" s="6" t="s">
        <v>299</v>
      </c>
      <c r="E839" s="5" t="s">
        <v>646</v>
      </c>
      <c r="F839" s="5"/>
      <c r="H839" s="1"/>
      <c r="I839" s="7"/>
    </row>
    <row r="840" ht="19.95" customHeight="1" spans="1:9">
      <c r="A840" s="5">
        <v>838</v>
      </c>
      <c r="B840" s="6" t="str">
        <f>"吉青芸"</f>
        <v>吉青芸</v>
      </c>
      <c r="C840" s="6" t="str">
        <f t="shared" si="184"/>
        <v>女</v>
      </c>
      <c r="D840" s="6" t="s">
        <v>299</v>
      </c>
      <c r="E840" s="5" t="s">
        <v>295</v>
      </c>
      <c r="F840" s="5"/>
      <c r="H840" s="1"/>
      <c r="I840" s="7"/>
    </row>
    <row r="841" ht="19.95" customHeight="1" spans="1:9">
      <c r="A841" s="5">
        <v>839</v>
      </c>
      <c r="B841" s="6" t="str">
        <f>"王一舟"</f>
        <v>王一舟</v>
      </c>
      <c r="C841" s="6" t="str">
        <f t="shared" si="184"/>
        <v>女</v>
      </c>
      <c r="D841" s="6" t="s">
        <v>299</v>
      </c>
      <c r="E841" s="5" t="s">
        <v>647</v>
      </c>
      <c r="F841" s="5"/>
      <c r="H841" s="1"/>
      <c r="I841" s="7"/>
    </row>
    <row r="842" ht="19.95" customHeight="1" spans="1:9">
      <c r="A842" s="5">
        <v>840</v>
      </c>
      <c r="B842" s="6" t="str">
        <f>"施良婷"</f>
        <v>施良婷</v>
      </c>
      <c r="C842" s="6" t="str">
        <f t="shared" si="184"/>
        <v>女</v>
      </c>
      <c r="D842" s="6" t="s">
        <v>299</v>
      </c>
      <c r="E842" s="5" t="s">
        <v>220</v>
      </c>
      <c r="F842" s="5"/>
      <c r="H842" s="1"/>
      <c r="I842" s="7"/>
    </row>
    <row r="843" ht="19.95" customHeight="1" spans="1:9">
      <c r="A843" s="5">
        <v>841</v>
      </c>
      <c r="B843" s="6" t="str">
        <f>"胡悦"</f>
        <v>胡悦</v>
      </c>
      <c r="C843" s="6" t="str">
        <f t="shared" si="184"/>
        <v>女</v>
      </c>
      <c r="D843" s="6" t="s">
        <v>299</v>
      </c>
      <c r="E843" s="5" t="s">
        <v>481</v>
      </c>
      <c r="F843" s="5"/>
      <c r="H843" s="1"/>
      <c r="I843" s="7"/>
    </row>
    <row r="844" ht="19.95" customHeight="1" spans="1:9">
      <c r="A844" s="5">
        <v>842</v>
      </c>
      <c r="B844" s="6" t="str">
        <f>"邢晓梅"</f>
        <v>邢晓梅</v>
      </c>
      <c r="C844" s="6" t="str">
        <f t="shared" si="184"/>
        <v>女</v>
      </c>
      <c r="D844" s="6" t="s">
        <v>299</v>
      </c>
      <c r="E844" s="5" t="s">
        <v>288</v>
      </c>
      <c r="F844" s="5"/>
      <c r="H844" s="1"/>
      <c r="I844" s="7"/>
    </row>
    <row r="845" ht="19.95" customHeight="1" spans="1:9">
      <c r="A845" s="5">
        <v>843</v>
      </c>
      <c r="B845" s="6" t="str">
        <f>"陈萝莹"</f>
        <v>陈萝莹</v>
      </c>
      <c r="C845" s="6" t="str">
        <f t="shared" si="184"/>
        <v>女</v>
      </c>
      <c r="D845" s="6" t="s">
        <v>299</v>
      </c>
      <c r="E845" s="5" t="s">
        <v>648</v>
      </c>
      <c r="F845" s="5"/>
      <c r="H845" s="1"/>
      <c r="I845" s="7"/>
    </row>
    <row r="846" ht="19.95" customHeight="1" spans="1:9">
      <c r="A846" s="5">
        <v>844</v>
      </c>
      <c r="B846" s="6" t="str">
        <f>"梁望"</f>
        <v>梁望</v>
      </c>
      <c r="C846" s="6" t="str">
        <f t="shared" ref="C846:C849" si="185">"男"</f>
        <v>男</v>
      </c>
      <c r="D846" s="6" t="s">
        <v>299</v>
      </c>
      <c r="E846" s="5" t="s">
        <v>649</v>
      </c>
      <c r="F846" s="5"/>
      <c r="H846" s="1"/>
      <c r="I846" s="7"/>
    </row>
    <row r="847" ht="19.95" customHeight="1" spans="1:9">
      <c r="A847" s="5">
        <v>845</v>
      </c>
      <c r="B847" s="6" t="str">
        <f>"黄颖"</f>
        <v>黄颖</v>
      </c>
      <c r="C847" s="6" t="str">
        <f t="shared" ref="C847:C853" si="186">"女"</f>
        <v>女</v>
      </c>
      <c r="D847" s="6" t="s">
        <v>299</v>
      </c>
      <c r="E847" s="5" t="s">
        <v>650</v>
      </c>
      <c r="F847" s="5"/>
      <c r="H847" s="1"/>
      <c r="I847" s="7"/>
    </row>
    <row r="848" ht="19.95" customHeight="1" spans="1:9">
      <c r="A848" s="5">
        <v>846</v>
      </c>
      <c r="B848" s="6" t="str">
        <f>"王登敬"</f>
        <v>王登敬</v>
      </c>
      <c r="C848" s="6" t="str">
        <f t="shared" si="185"/>
        <v>男</v>
      </c>
      <c r="D848" s="6" t="s">
        <v>299</v>
      </c>
      <c r="E848" s="5" t="s">
        <v>651</v>
      </c>
      <c r="F848" s="5"/>
      <c r="H848" s="1"/>
      <c r="I848" s="7"/>
    </row>
    <row r="849" ht="19.95" customHeight="1" spans="1:9">
      <c r="A849" s="5">
        <v>847</v>
      </c>
      <c r="B849" s="6" t="str">
        <f>"李光亮"</f>
        <v>李光亮</v>
      </c>
      <c r="C849" s="6" t="str">
        <f t="shared" si="185"/>
        <v>男</v>
      </c>
      <c r="D849" s="6" t="s">
        <v>299</v>
      </c>
      <c r="E849" s="5" t="s">
        <v>652</v>
      </c>
      <c r="F849" s="5"/>
      <c r="H849" s="1"/>
      <c r="I849" s="7"/>
    </row>
    <row r="850" ht="19.95" customHeight="1" spans="1:9">
      <c r="A850" s="5">
        <v>848</v>
      </c>
      <c r="B850" s="6" t="str">
        <f>"吴仙艺"</f>
        <v>吴仙艺</v>
      </c>
      <c r="C850" s="6" t="str">
        <f t="shared" si="186"/>
        <v>女</v>
      </c>
      <c r="D850" s="6" t="s">
        <v>299</v>
      </c>
      <c r="E850" s="5" t="s">
        <v>653</v>
      </c>
      <c r="F850" s="5"/>
      <c r="H850" s="1"/>
      <c r="I850" s="7"/>
    </row>
    <row r="851" ht="19.95" customHeight="1" spans="1:9">
      <c r="A851" s="5">
        <v>849</v>
      </c>
      <c r="B851" s="6" t="str">
        <f>"全智艳"</f>
        <v>全智艳</v>
      </c>
      <c r="C851" s="6" t="str">
        <f t="shared" si="186"/>
        <v>女</v>
      </c>
      <c r="D851" s="6" t="s">
        <v>299</v>
      </c>
      <c r="E851" s="5" t="s">
        <v>654</v>
      </c>
      <c r="F851" s="5"/>
      <c r="H851" s="1"/>
      <c r="I851" s="7"/>
    </row>
    <row r="852" ht="19.95" customHeight="1" spans="1:9">
      <c r="A852" s="5">
        <v>850</v>
      </c>
      <c r="B852" s="6" t="str">
        <f>"许苗苗"</f>
        <v>许苗苗</v>
      </c>
      <c r="C852" s="6" t="str">
        <f t="shared" si="186"/>
        <v>女</v>
      </c>
      <c r="D852" s="6" t="s">
        <v>299</v>
      </c>
      <c r="E852" s="5" t="s">
        <v>655</v>
      </c>
      <c r="F852" s="5"/>
      <c r="H852" s="1"/>
      <c r="I852" s="7"/>
    </row>
    <row r="853" ht="19.95" customHeight="1" spans="1:9">
      <c r="A853" s="5">
        <v>851</v>
      </c>
      <c r="B853" s="6" t="str">
        <f>"张丽文"</f>
        <v>张丽文</v>
      </c>
      <c r="C853" s="6" t="str">
        <f t="shared" si="186"/>
        <v>女</v>
      </c>
      <c r="D853" s="6" t="s">
        <v>299</v>
      </c>
      <c r="E853" s="5" t="s">
        <v>656</v>
      </c>
      <c r="F853" s="5"/>
      <c r="H853" s="1"/>
      <c r="I853" s="7"/>
    </row>
    <row r="854" ht="19.95" customHeight="1" spans="1:9">
      <c r="A854" s="5">
        <v>852</v>
      </c>
      <c r="B854" s="6" t="str">
        <f>"符式学"</f>
        <v>符式学</v>
      </c>
      <c r="C854" s="6" t="str">
        <f>"男"</f>
        <v>男</v>
      </c>
      <c r="D854" s="6" t="s">
        <v>299</v>
      </c>
      <c r="E854" s="5" t="s">
        <v>657</v>
      </c>
      <c r="F854" s="5"/>
      <c r="H854" s="1"/>
      <c r="I854" s="7"/>
    </row>
    <row r="855" ht="19.95" customHeight="1" spans="1:9">
      <c r="A855" s="5">
        <v>853</v>
      </c>
      <c r="B855" s="6" t="str">
        <f>"胡小欣"</f>
        <v>胡小欣</v>
      </c>
      <c r="C855" s="6" t="str">
        <f t="shared" ref="C855:C858" si="187">"女"</f>
        <v>女</v>
      </c>
      <c r="D855" s="6" t="s">
        <v>299</v>
      </c>
      <c r="E855" s="5" t="s">
        <v>658</v>
      </c>
      <c r="F855" s="5"/>
      <c r="H855" s="1"/>
      <c r="I855" s="7"/>
    </row>
    <row r="856" ht="19.95" customHeight="1" spans="1:9">
      <c r="A856" s="5">
        <v>854</v>
      </c>
      <c r="B856" s="6" t="str">
        <f>"郑美珍"</f>
        <v>郑美珍</v>
      </c>
      <c r="C856" s="6" t="str">
        <f t="shared" si="187"/>
        <v>女</v>
      </c>
      <c r="D856" s="6" t="s">
        <v>299</v>
      </c>
      <c r="E856" s="5" t="s">
        <v>616</v>
      </c>
      <c r="F856" s="5"/>
      <c r="H856" s="1"/>
      <c r="I856" s="7"/>
    </row>
    <row r="857" ht="19.95" customHeight="1" spans="1:9">
      <c r="A857" s="5">
        <v>855</v>
      </c>
      <c r="B857" s="6" t="str">
        <f>"董先先"</f>
        <v>董先先</v>
      </c>
      <c r="C857" s="6" t="str">
        <f t="shared" si="187"/>
        <v>女</v>
      </c>
      <c r="D857" s="6" t="s">
        <v>299</v>
      </c>
      <c r="E857" s="5" t="s">
        <v>659</v>
      </c>
      <c r="F857" s="5"/>
      <c r="H857" s="1"/>
      <c r="I857" s="7"/>
    </row>
    <row r="858" ht="19.95" customHeight="1" spans="1:9">
      <c r="A858" s="5">
        <v>856</v>
      </c>
      <c r="B858" s="6" t="str">
        <f>"王小颖"</f>
        <v>王小颖</v>
      </c>
      <c r="C858" s="6" t="str">
        <f t="shared" si="187"/>
        <v>女</v>
      </c>
      <c r="D858" s="6" t="s">
        <v>299</v>
      </c>
      <c r="E858" s="5" t="s">
        <v>660</v>
      </c>
      <c r="F858" s="5"/>
      <c r="H858" s="1"/>
      <c r="I858" s="7"/>
    </row>
    <row r="859" ht="19.95" customHeight="1" spans="1:9">
      <c r="A859" s="5">
        <v>857</v>
      </c>
      <c r="B859" s="6" t="str">
        <f>"刘威壮"</f>
        <v>刘威壮</v>
      </c>
      <c r="C859" s="6" t="str">
        <f t="shared" ref="C859:C864" si="188">"男"</f>
        <v>男</v>
      </c>
      <c r="D859" s="6" t="s">
        <v>299</v>
      </c>
      <c r="E859" s="5" t="s">
        <v>661</v>
      </c>
      <c r="F859" s="5"/>
      <c r="H859" s="1"/>
      <c r="I859" s="7"/>
    </row>
    <row r="860" ht="19.95" customHeight="1" spans="1:9">
      <c r="A860" s="5">
        <v>858</v>
      </c>
      <c r="B860" s="6" t="str">
        <f>"王晓静"</f>
        <v>王晓静</v>
      </c>
      <c r="C860" s="6" t="str">
        <f t="shared" ref="C860:C862" si="189">"女"</f>
        <v>女</v>
      </c>
      <c r="D860" s="6" t="s">
        <v>299</v>
      </c>
      <c r="E860" s="5" t="s">
        <v>78</v>
      </c>
      <c r="F860" s="5"/>
      <c r="H860" s="1"/>
      <c r="I860" s="7"/>
    </row>
    <row r="861" ht="19.95" customHeight="1" spans="1:9">
      <c r="A861" s="5">
        <v>859</v>
      </c>
      <c r="B861" s="6" t="str">
        <f>"高梦玲"</f>
        <v>高梦玲</v>
      </c>
      <c r="C861" s="6" t="str">
        <f t="shared" si="189"/>
        <v>女</v>
      </c>
      <c r="D861" s="6" t="s">
        <v>299</v>
      </c>
      <c r="E861" s="5" t="s">
        <v>115</v>
      </c>
      <c r="F861" s="5"/>
      <c r="H861" s="1"/>
      <c r="I861" s="7"/>
    </row>
    <row r="862" ht="19.95" customHeight="1" spans="1:9">
      <c r="A862" s="5">
        <v>860</v>
      </c>
      <c r="B862" s="6" t="str">
        <f>"高孟婷"</f>
        <v>高孟婷</v>
      </c>
      <c r="C862" s="6" t="str">
        <f t="shared" si="189"/>
        <v>女</v>
      </c>
      <c r="D862" s="6" t="s">
        <v>299</v>
      </c>
      <c r="E862" s="5" t="s">
        <v>115</v>
      </c>
      <c r="F862" s="5"/>
      <c r="H862" s="1"/>
      <c r="I862" s="7"/>
    </row>
    <row r="863" ht="19.95" customHeight="1" spans="1:9">
      <c r="A863" s="5">
        <v>861</v>
      </c>
      <c r="B863" s="6" t="str">
        <f>"洪光隆"</f>
        <v>洪光隆</v>
      </c>
      <c r="C863" s="6" t="str">
        <f t="shared" si="188"/>
        <v>男</v>
      </c>
      <c r="D863" s="6" t="s">
        <v>299</v>
      </c>
      <c r="E863" s="5" t="s">
        <v>662</v>
      </c>
      <c r="F863" s="5"/>
      <c r="H863" s="1"/>
      <c r="I863" s="7"/>
    </row>
    <row r="864" ht="19.95" customHeight="1" spans="1:9">
      <c r="A864" s="5">
        <v>862</v>
      </c>
      <c r="B864" s="6" t="str">
        <f>"黎雨欢"</f>
        <v>黎雨欢</v>
      </c>
      <c r="C864" s="6" t="str">
        <f t="shared" si="188"/>
        <v>男</v>
      </c>
      <c r="D864" s="6" t="s">
        <v>299</v>
      </c>
      <c r="E864" s="5" t="s">
        <v>663</v>
      </c>
      <c r="F864" s="5"/>
      <c r="H864" s="1"/>
      <c r="I864" s="7"/>
    </row>
    <row r="865" ht="19.95" customHeight="1" spans="1:9">
      <c r="A865" s="5">
        <v>863</v>
      </c>
      <c r="B865" s="6" t="str">
        <f>"高丹爱"</f>
        <v>高丹爱</v>
      </c>
      <c r="C865" s="6" t="str">
        <f t="shared" ref="C865:C870" si="190">"女"</f>
        <v>女</v>
      </c>
      <c r="D865" s="6" t="s">
        <v>299</v>
      </c>
      <c r="E865" s="5" t="s">
        <v>612</v>
      </c>
      <c r="F865" s="5"/>
      <c r="H865" s="1"/>
      <c r="I865" s="7"/>
    </row>
    <row r="866" ht="19.95" customHeight="1" spans="1:9">
      <c r="A866" s="5">
        <v>864</v>
      </c>
      <c r="B866" s="6" t="str">
        <f>"黄建亿"</f>
        <v>黄建亿</v>
      </c>
      <c r="C866" s="6" t="str">
        <f t="shared" ref="C866:C868" si="191">"男"</f>
        <v>男</v>
      </c>
      <c r="D866" s="6" t="s">
        <v>299</v>
      </c>
      <c r="E866" s="5" t="s">
        <v>664</v>
      </c>
      <c r="F866" s="5"/>
      <c r="H866" s="1"/>
      <c r="I866" s="7"/>
    </row>
    <row r="867" ht="19.95" customHeight="1" spans="1:9">
      <c r="A867" s="5">
        <v>865</v>
      </c>
      <c r="B867" s="6" t="str">
        <f>"符良斌"</f>
        <v>符良斌</v>
      </c>
      <c r="C867" s="6" t="str">
        <f t="shared" si="191"/>
        <v>男</v>
      </c>
      <c r="D867" s="6" t="s">
        <v>299</v>
      </c>
      <c r="E867" s="5" t="s">
        <v>665</v>
      </c>
      <c r="F867" s="5"/>
      <c r="H867" s="1"/>
      <c r="I867" s="7"/>
    </row>
    <row r="868" ht="19.95" customHeight="1" spans="1:9">
      <c r="A868" s="5">
        <v>866</v>
      </c>
      <c r="B868" s="6" t="str">
        <f>"郭雄康"</f>
        <v>郭雄康</v>
      </c>
      <c r="C868" s="6" t="str">
        <f t="shared" si="191"/>
        <v>男</v>
      </c>
      <c r="D868" s="6" t="s">
        <v>299</v>
      </c>
      <c r="E868" s="5" t="s">
        <v>618</v>
      </c>
      <c r="F868" s="5"/>
      <c r="H868" s="1"/>
      <c r="I868" s="7"/>
    </row>
    <row r="869" ht="19.95" customHeight="1" spans="1:9">
      <c r="A869" s="5">
        <v>867</v>
      </c>
      <c r="B869" s="6" t="str">
        <f>"朱紫微"</f>
        <v>朱紫微</v>
      </c>
      <c r="C869" s="6" t="str">
        <f t="shared" si="190"/>
        <v>女</v>
      </c>
      <c r="D869" s="6" t="s">
        <v>299</v>
      </c>
      <c r="E869" s="5" t="s">
        <v>666</v>
      </c>
      <c r="F869" s="5"/>
      <c r="H869" s="1"/>
      <c r="I869" s="7"/>
    </row>
    <row r="870" ht="19.95" customHeight="1" spans="1:9">
      <c r="A870" s="5">
        <v>868</v>
      </c>
      <c r="B870" s="6" t="str">
        <f>"林小壹"</f>
        <v>林小壹</v>
      </c>
      <c r="C870" s="6" t="str">
        <f t="shared" si="190"/>
        <v>女</v>
      </c>
      <c r="D870" s="6" t="s">
        <v>299</v>
      </c>
      <c r="E870" s="5" t="s">
        <v>667</v>
      </c>
      <c r="F870" s="5"/>
      <c r="H870" s="1"/>
      <c r="I870" s="7"/>
    </row>
    <row r="871" ht="19.95" customHeight="1" spans="1:9">
      <c r="A871" s="5">
        <v>869</v>
      </c>
      <c r="B871" s="6" t="str">
        <f>"欧荪"</f>
        <v>欧荪</v>
      </c>
      <c r="C871" s="6" t="str">
        <f t="shared" ref="C871:C877" si="192">"男"</f>
        <v>男</v>
      </c>
      <c r="D871" s="6" t="s">
        <v>299</v>
      </c>
      <c r="E871" s="5" t="s">
        <v>668</v>
      </c>
      <c r="F871" s="5"/>
      <c r="H871" s="1"/>
      <c r="I871" s="7"/>
    </row>
    <row r="872" ht="19.95" customHeight="1" spans="1:9">
      <c r="A872" s="5">
        <v>870</v>
      </c>
      <c r="B872" s="6" t="str">
        <f>"高冠伟"</f>
        <v>高冠伟</v>
      </c>
      <c r="C872" s="6" t="str">
        <f t="shared" si="192"/>
        <v>男</v>
      </c>
      <c r="D872" s="6" t="s">
        <v>299</v>
      </c>
      <c r="E872" s="5" t="s">
        <v>669</v>
      </c>
      <c r="F872" s="5"/>
      <c r="H872" s="1"/>
      <c r="I872" s="7"/>
    </row>
    <row r="873" ht="19.95" customHeight="1" spans="1:9">
      <c r="A873" s="5">
        <v>871</v>
      </c>
      <c r="B873" s="6" t="str">
        <f>"王荣玲"</f>
        <v>王荣玲</v>
      </c>
      <c r="C873" s="6" t="str">
        <f t="shared" ref="C873:C875" si="193">"女"</f>
        <v>女</v>
      </c>
      <c r="D873" s="6" t="s">
        <v>299</v>
      </c>
      <c r="E873" s="5" t="s">
        <v>670</v>
      </c>
      <c r="F873" s="5"/>
      <c r="H873" s="1"/>
      <c r="I873" s="7"/>
    </row>
    <row r="874" ht="19.95" customHeight="1" spans="1:9">
      <c r="A874" s="5">
        <v>872</v>
      </c>
      <c r="B874" s="6" t="str">
        <f>"宋晓晓"</f>
        <v>宋晓晓</v>
      </c>
      <c r="C874" s="6" t="str">
        <f t="shared" si="193"/>
        <v>女</v>
      </c>
      <c r="D874" s="6" t="s">
        <v>299</v>
      </c>
      <c r="E874" s="5" t="s">
        <v>671</v>
      </c>
      <c r="F874" s="5"/>
      <c r="H874" s="1"/>
      <c r="I874" s="7"/>
    </row>
    <row r="875" ht="19.95" customHeight="1" spans="1:9">
      <c r="A875" s="5">
        <v>873</v>
      </c>
      <c r="B875" s="6" t="str">
        <f>"吴菊妮"</f>
        <v>吴菊妮</v>
      </c>
      <c r="C875" s="6" t="str">
        <f t="shared" si="193"/>
        <v>女</v>
      </c>
      <c r="D875" s="6" t="s">
        <v>299</v>
      </c>
      <c r="E875" s="5" t="s">
        <v>672</v>
      </c>
      <c r="F875" s="5"/>
      <c r="H875" s="1"/>
      <c r="I875" s="7"/>
    </row>
    <row r="876" ht="19.95" customHeight="1" spans="1:9">
      <c r="A876" s="5">
        <v>874</v>
      </c>
      <c r="B876" s="6" t="str">
        <f>"颜希"</f>
        <v>颜希</v>
      </c>
      <c r="C876" s="6" t="str">
        <f t="shared" si="192"/>
        <v>男</v>
      </c>
      <c r="D876" s="6" t="s">
        <v>299</v>
      </c>
      <c r="E876" s="5" t="s">
        <v>673</v>
      </c>
      <c r="F876" s="5"/>
      <c r="H876" s="1"/>
      <c r="I876" s="7"/>
    </row>
    <row r="877" ht="19.95" customHeight="1" spans="1:9">
      <c r="A877" s="5">
        <v>875</v>
      </c>
      <c r="B877" s="6" t="str">
        <f>"王凌翔"</f>
        <v>王凌翔</v>
      </c>
      <c r="C877" s="6" t="str">
        <f t="shared" si="192"/>
        <v>男</v>
      </c>
      <c r="D877" s="6" t="s">
        <v>299</v>
      </c>
      <c r="E877" s="5" t="s">
        <v>674</v>
      </c>
      <c r="F877" s="5"/>
      <c r="H877" s="1"/>
      <c r="I877" s="7"/>
    </row>
    <row r="878" ht="19.95" customHeight="1" spans="1:9">
      <c r="A878" s="5">
        <v>876</v>
      </c>
      <c r="B878" s="6" t="str">
        <f>"张志妃"</f>
        <v>张志妃</v>
      </c>
      <c r="C878" s="6" t="str">
        <f>"女"</f>
        <v>女</v>
      </c>
      <c r="D878" s="6" t="s">
        <v>299</v>
      </c>
      <c r="E878" s="5" t="s">
        <v>77</v>
      </c>
      <c r="F878" s="5"/>
      <c r="H878" s="1"/>
      <c r="I878" s="7"/>
    </row>
    <row r="879" ht="19.95" customHeight="1" spans="1:9">
      <c r="A879" s="5">
        <v>877</v>
      </c>
      <c r="B879" s="6" t="str">
        <f>"洪武晓"</f>
        <v>洪武晓</v>
      </c>
      <c r="C879" s="6" t="str">
        <f t="shared" ref="C879:C882" si="194">"男"</f>
        <v>男</v>
      </c>
      <c r="D879" s="6" t="s">
        <v>299</v>
      </c>
      <c r="E879" s="5" t="s">
        <v>675</v>
      </c>
      <c r="F879" s="5"/>
      <c r="H879" s="1"/>
      <c r="I879" s="7"/>
    </row>
    <row r="880" ht="19.95" customHeight="1" spans="1:9">
      <c r="A880" s="5">
        <v>878</v>
      </c>
      <c r="B880" s="6" t="str">
        <f>"卓多豹"</f>
        <v>卓多豹</v>
      </c>
      <c r="C880" s="6" t="str">
        <f t="shared" si="194"/>
        <v>男</v>
      </c>
      <c r="D880" s="6" t="s">
        <v>299</v>
      </c>
      <c r="E880" s="5" t="s">
        <v>676</v>
      </c>
      <c r="F880" s="5"/>
      <c r="H880" s="1"/>
      <c r="I880" s="7"/>
    </row>
    <row r="881" ht="19.95" customHeight="1" spans="1:9">
      <c r="A881" s="5">
        <v>879</v>
      </c>
      <c r="B881" s="6" t="str">
        <f>"王志"</f>
        <v>王志</v>
      </c>
      <c r="C881" s="6" t="str">
        <f t="shared" si="194"/>
        <v>男</v>
      </c>
      <c r="D881" s="6" t="s">
        <v>299</v>
      </c>
      <c r="E881" s="5" t="s">
        <v>677</v>
      </c>
      <c r="F881" s="5"/>
      <c r="H881" s="1"/>
      <c r="I881" s="7"/>
    </row>
    <row r="882" ht="19.95" customHeight="1" spans="1:9">
      <c r="A882" s="5">
        <v>880</v>
      </c>
      <c r="B882" s="6" t="str">
        <f>"张智强"</f>
        <v>张智强</v>
      </c>
      <c r="C882" s="6" t="str">
        <f t="shared" si="194"/>
        <v>男</v>
      </c>
      <c r="D882" s="6" t="s">
        <v>299</v>
      </c>
      <c r="E882" s="5" t="s">
        <v>71</v>
      </c>
      <c r="F882" s="5"/>
      <c r="H882" s="1"/>
      <c r="I882" s="7"/>
    </row>
    <row r="883" ht="19.95" customHeight="1" spans="1:9">
      <c r="A883" s="5">
        <v>881</v>
      </c>
      <c r="B883" s="6" t="str">
        <f>"骆美明"</f>
        <v>骆美明</v>
      </c>
      <c r="C883" s="6" t="str">
        <f t="shared" ref="C883:C886" si="195">"女"</f>
        <v>女</v>
      </c>
      <c r="D883" s="6" t="s">
        <v>299</v>
      </c>
      <c r="E883" s="5" t="s">
        <v>678</v>
      </c>
      <c r="F883" s="5"/>
      <c r="H883" s="1"/>
      <c r="I883" s="7"/>
    </row>
    <row r="884" ht="19.95" customHeight="1" spans="1:9">
      <c r="A884" s="5">
        <v>882</v>
      </c>
      <c r="B884" s="6" t="str">
        <f>"黄少芬"</f>
        <v>黄少芬</v>
      </c>
      <c r="C884" s="6" t="str">
        <f t="shared" si="195"/>
        <v>女</v>
      </c>
      <c r="D884" s="6" t="s">
        <v>299</v>
      </c>
      <c r="E884" s="5" t="s">
        <v>679</v>
      </c>
      <c r="F884" s="5"/>
      <c r="H884" s="1"/>
      <c r="I884" s="7"/>
    </row>
    <row r="885" ht="19.95" customHeight="1" spans="1:9">
      <c r="A885" s="5">
        <v>883</v>
      </c>
      <c r="B885" s="6" t="str">
        <f>"黄伟涛"</f>
        <v>黄伟涛</v>
      </c>
      <c r="C885" s="6" t="str">
        <f t="shared" ref="C885:C889" si="196">"男"</f>
        <v>男</v>
      </c>
      <c r="D885" s="6" t="s">
        <v>299</v>
      </c>
      <c r="E885" s="5" t="s">
        <v>222</v>
      </c>
      <c r="F885" s="5"/>
      <c r="H885" s="1"/>
      <c r="I885" s="7"/>
    </row>
    <row r="886" ht="19.95" customHeight="1" spans="1:9">
      <c r="A886" s="5">
        <v>884</v>
      </c>
      <c r="B886" s="6" t="str">
        <f>"温金怀"</f>
        <v>温金怀</v>
      </c>
      <c r="C886" s="6" t="str">
        <f t="shared" si="195"/>
        <v>女</v>
      </c>
      <c r="D886" s="6" t="s">
        <v>299</v>
      </c>
      <c r="E886" s="5" t="s">
        <v>680</v>
      </c>
      <c r="F886" s="5"/>
      <c r="H886" s="1"/>
      <c r="I886" s="7"/>
    </row>
    <row r="887" ht="19.95" customHeight="1" spans="1:9">
      <c r="A887" s="5">
        <v>885</v>
      </c>
      <c r="B887" s="6" t="str">
        <f>"朱世威"</f>
        <v>朱世威</v>
      </c>
      <c r="C887" s="6" t="str">
        <f t="shared" si="196"/>
        <v>男</v>
      </c>
      <c r="D887" s="6" t="s">
        <v>299</v>
      </c>
      <c r="E887" s="5" t="s">
        <v>681</v>
      </c>
      <c r="F887" s="5"/>
      <c r="H887" s="1"/>
      <c r="I887" s="7"/>
    </row>
    <row r="888" ht="19.95" customHeight="1" spans="1:9">
      <c r="A888" s="5">
        <v>886</v>
      </c>
      <c r="B888" s="6" t="str">
        <f>"杨莉莎"</f>
        <v>杨莉莎</v>
      </c>
      <c r="C888" s="6" t="str">
        <f t="shared" ref="C888:C894" si="197">"女"</f>
        <v>女</v>
      </c>
      <c r="D888" s="6" t="s">
        <v>299</v>
      </c>
      <c r="E888" s="5" t="s">
        <v>682</v>
      </c>
      <c r="F888" s="5"/>
      <c r="H888" s="1"/>
      <c r="I888" s="7"/>
    </row>
    <row r="889" ht="19.95" customHeight="1" spans="1:9">
      <c r="A889" s="5">
        <v>887</v>
      </c>
      <c r="B889" s="6" t="str">
        <f>"符振华"</f>
        <v>符振华</v>
      </c>
      <c r="C889" s="6" t="str">
        <f t="shared" si="196"/>
        <v>男</v>
      </c>
      <c r="D889" s="6" t="s">
        <v>299</v>
      </c>
      <c r="E889" s="5" t="s">
        <v>683</v>
      </c>
      <c r="F889" s="5"/>
      <c r="H889" s="1"/>
      <c r="I889" s="7"/>
    </row>
    <row r="890" ht="19.95" customHeight="1" spans="1:9">
      <c r="A890" s="5">
        <v>888</v>
      </c>
      <c r="B890" s="6" t="str">
        <f>"李少仪"</f>
        <v>李少仪</v>
      </c>
      <c r="C890" s="6" t="str">
        <f t="shared" si="197"/>
        <v>女</v>
      </c>
      <c r="D890" s="6" t="s">
        <v>299</v>
      </c>
      <c r="E890" s="5" t="s">
        <v>684</v>
      </c>
      <c r="F890" s="5"/>
      <c r="H890" s="1"/>
      <c r="I890" s="7"/>
    </row>
    <row r="891" ht="19.95" customHeight="1" spans="1:9">
      <c r="A891" s="5">
        <v>889</v>
      </c>
      <c r="B891" s="6" t="str">
        <f>"石人恒"</f>
        <v>石人恒</v>
      </c>
      <c r="C891" s="6" t="str">
        <f t="shared" ref="C891:C896" si="198">"男"</f>
        <v>男</v>
      </c>
      <c r="D891" s="6" t="s">
        <v>299</v>
      </c>
      <c r="E891" s="5" t="s">
        <v>76</v>
      </c>
      <c r="F891" s="5"/>
      <c r="H891" s="1"/>
      <c r="I891" s="7"/>
    </row>
    <row r="892" ht="19.95" customHeight="1" spans="1:9">
      <c r="A892" s="5">
        <v>890</v>
      </c>
      <c r="B892" s="6" t="str">
        <f>"许业深"</f>
        <v>许业深</v>
      </c>
      <c r="C892" s="6" t="str">
        <f t="shared" si="198"/>
        <v>男</v>
      </c>
      <c r="D892" s="6" t="s">
        <v>299</v>
      </c>
      <c r="E892" s="5" t="s">
        <v>685</v>
      </c>
      <c r="F892" s="5"/>
      <c r="H892" s="1"/>
      <c r="I892" s="7"/>
    </row>
    <row r="893" ht="19.95" customHeight="1" spans="1:9">
      <c r="A893" s="5">
        <v>891</v>
      </c>
      <c r="B893" s="6" t="str">
        <f>"施千绘"</f>
        <v>施千绘</v>
      </c>
      <c r="C893" s="6" t="str">
        <f t="shared" si="197"/>
        <v>女</v>
      </c>
      <c r="D893" s="6" t="s">
        <v>299</v>
      </c>
      <c r="E893" s="5" t="s">
        <v>686</v>
      </c>
      <c r="F893" s="5"/>
      <c r="H893" s="1"/>
      <c r="I893" s="7"/>
    </row>
    <row r="894" ht="19.95" customHeight="1" spans="1:9">
      <c r="A894" s="5">
        <v>892</v>
      </c>
      <c r="B894" s="6" t="str">
        <f>"叶婷婷"</f>
        <v>叶婷婷</v>
      </c>
      <c r="C894" s="6" t="str">
        <f t="shared" si="197"/>
        <v>女</v>
      </c>
      <c r="D894" s="6" t="s">
        <v>299</v>
      </c>
      <c r="E894" s="5" t="s">
        <v>687</v>
      </c>
      <c r="F894" s="5"/>
      <c r="H894" s="1"/>
      <c r="I894" s="7"/>
    </row>
    <row r="895" ht="19.95" customHeight="1" spans="1:9">
      <c r="A895" s="5">
        <v>893</v>
      </c>
      <c r="B895" s="6" t="str">
        <f>"邱方玉"</f>
        <v>邱方玉</v>
      </c>
      <c r="C895" s="6" t="str">
        <f t="shared" si="198"/>
        <v>男</v>
      </c>
      <c r="D895" s="6" t="s">
        <v>299</v>
      </c>
      <c r="E895" s="5" t="s">
        <v>688</v>
      </c>
      <c r="F895" s="5"/>
      <c r="H895" s="1"/>
      <c r="I895" s="7"/>
    </row>
    <row r="896" ht="19.95" customHeight="1" spans="1:9">
      <c r="A896" s="5">
        <v>894</v>
      </c>
      <c r="B896" s="6" t="str">
        <f>"黎维荣"</f>
        <v>黎维荣</v>
      </c>
      <c r="C896" s="6" t="str">
        <f t="shared" si="198"/>
        <v>男</v>
      </c>
      <c r="D896" s="6" t="s">
        <v>299</v>
      </c>
      <c r="E896" s="5" t="s">
        <v>689</v>
      </c>
      <c r="F896" s="5"/>
      <c r="H896" s="1"/>
      <c r="I896" s="7"/>
    </row>
    <row r="897" ht="19.95" customHeight="1" spans="1:9">
      <c r="A897" s="5">
        <v>895</v>
      </c>
      <c r="B897" s="6" t="str">
        <f>"张智越"</f>
        <v>张智越</v>
      </c>
      <c r="C897" s="6" t="str">
        <f t="shared" ref="C897:C900" si="199">"女"</f>
        <v>女</v>
      </c>
      <c r="D897" s="6" t="s">
        <v>299</v>
      </c>
      <c r="E897" s="5" t="s">
        <v>690</v>
      </c>
      <c r="F897" s="5"/>
      <c r="H897" s="1"/>
      <c r="I897" s="7"/>
    </row>
    <row r="898" ht="19.95" customHeight="1" spans="1:9">
      <c r="A898" s="5">
        <v>896</v>
      </c>
      <c r="B898" s="6" t="str">
        <f>"周翔"</f>
        <v>周翔</v>
      </c>
      <c r="C898" s="6" t="str">
        <f t="shared" ref="C898:C904" si="200">"男"</f>
        <v>男</v>
      </c>
      <c r="D898" s="6" t="s">
        <v>299</v>
      </c>
      <c r="E898" s="5" t="s">
        <v>691</v>
      </c>
      <c r="F898" s="5"/>
      <c r="H898" s="1"/>
      <c r="I898" s="7"/>
    </row>
    <row r="899" ht="19.95" customHeight="1" spans="1:9">
      <c r="A899" s="5">
        <v>897</v>
      </c>
      <c r="B899" s="6" t="str">
        <f>"羊华"</f>
        <v>羊华</v>
      </c>
      <c r="C899" s="6" t="str">
        <f t="shared" si="199"/>
        <v>女</v>
      </c>
      <c r="D899" s="6" t="s">
        <v>299</v>
      </c>
      <c r="E899" s="5" t="s">
        <v>692</v>
      </c>
      <c r="F899" s="5"/>
      <c r="H899" s="1"/>
      <c r="I899" s="7"/>
    </row>
    <row r="900" ht="19.95" customHeight="1" spans="1:9">
      <c r="A900" s="5">
        <v>898</v>
      </c>
      <c r="B900" s="6" t="str">
        <f>"卜会靓"</f>
        <v>卜会靓</v>
      </c>
      <c r="C900" s="6" t="str">
        <f t="shared" si="199"/>
        <v>女</v>
      </c>
      <c r="D900" s="6" t="s">
        <v>299</v>
      </c>
      <c r="E900" s="5" t="s">
        <v>360</v>
      </c>
      <c r="F900" s="5"/>
      <c r="H900" s="1"/>
      <c r="I900" s="7"/>
    </row>
    <row r="901" ht="19.95" customHeight="1" spans="1:9">
      <c r="A901" s="5">
        <v>899</v>
      </c>
      <c r="B901" s="6" t="str">
        <f>"李章磊"</f>
        <v>李章磊</v>
      </c>
      <c r="C901" s="6" t="str">
        <f t="shared" si="200"/>
        <v>男</v>
      </c>
      <c r="D901" s="6" t="s">
        <v>299</v>
      </c>
      <c r="E901" s="5" t="s">
        <v>693</v>
      </c>
      <c r="F901" s="5"/>
      <c r="H901" s="1"/>
      <c r="I901" s="7"/>
    </row>
    <row r="902" ht="19.95" customHeight="1" spans="1:9">
      <c r="A902" s="5">
        <v>900</v>
      </c>
      <c r="B902" s="6" t="str">
        <f>"符丰昌"</f>
        <v>符丰昌</v>
      </c>
      <c r="C902" s="6" t="str">
        <f t="shared" si="200"/>
        <v>男</v>
      </c>
      <c r="D902" s="6" t="s">
        <v>299</v>
      </c>
      <c r="E902" s="5" t="s">
        <v>694</v>
      </c>
      <c r="F902" s="5"/>
      <c r="H902" s="1"/>
      <c r="I902" s="7"/>
    </row>
    <row r="903" ht="19.95" customHeight="1" spans="1:9">
      <c r="A903" s="5">
        <v>901</v>
      </c>
      <c r="B903" s="6" t="str">
        <f>"许洋粽"</f>
        <v>许洋粽</v>
      </c>
      <c r="C903" s="6" t="str">
        <f t="shared" si="200"/>
        <v>男</v>
      </c>
      <c r="D903" s="6" t="s">
        <v>299</v>
      </c>
      <c r="E903" s="5" t="s">
        <v>695</v>
      </c>
      <c r="F903" s="5"/>
      <c r="H903" s="1"/>
      <c r="I903" s="7"/>
    </row>
    <row r="904" ht="19.95" customHeight="1" spans="1:9">
      <c r="A904" s="5">
        <v>902</v>
      </c>
      <c r="B904" s="6" t="str">
        <f>"蓝智豪"</f>
        <v>蓝智豪</v>
      </c>
      <c r="C904" s="6" t="str">
        <f t="shared" si="200"/>
        <v>男</v>
      </c>
      <c r="D904" s="6" t="s">
        <v>299</v>
      </c>
      <c r="E904" s="5" t="s">
        <v>696</v>
      </c>
      <c r="F904" s="5"/>
      <c r="H904" s="1"/>
      <c r="I904" s="7"/>
    </row>
    <row r="905" ht="19.95" customHeight="1" spans="1:9">
      <c r="A905" s="5">
        <v>903</v>
      </c>
      <c r="B905" s="6" t="str">
        <f>"张夏湄"</f>
        <v>张夏湄</v>
      </c>
      <c r="C905" s="6" t="str">
        <f t="shared" ref="C905:C907" si="201">"女"</f>
        <v>女</v>
      </c>
      <c r="D905" s="6" t="s">
        <v>299</v>
      </c>
      <c r="E905" s="5" t="s">
        <v>697</v>
      </c>
      <c r="F905" s="5"/>
      <c r="H905" s="1"/>
      <c r="I905" s="7"/>
    </row>
    <row r="906" ht="19.95" customHeight="1" spans="1:9">
      <c r="A906" s="5">
        <v>904</v>
      </c>
      <c r="B906" s="6" t="str">
        <f>"黎天妙"</f>
        <v>黎天妙</v>
      </c>
      <c r="C906" s="6" t="str">
        <f t="shared" si="201"/>
        <v>女</v>
      </c>
      <c r="D906" s="6" t="s">
        <v>299</v>
      </c>
      <c r="E906" s="5" t="s">
        <v>698</v>
      </c>
      <c r="F906" s="5"/>
      <c r="H906" s="1"/>
      <c r="I906" s="7"/>
    </row>
    <row r="907" ht="19.95" customHeight="1" spans="1:9">
      <c r="A907" s="5">
        <v>905</v>
      </c>
      <c r="B907" s="6" t="str">
        <f>"王佳一"</f>
        <v>王佳一</v>
      </c>
      <c r="C907" s="6" t="str">
        <f t="shared" si="201"/>
        <v>女</v>
      </c>
      <c r="D907" s="6" t="s">
        <v>299</v>
      </c>
      <c r="E907" s="5" t="s">
        <v>699</v>
      </c>
      <c r="F907" s="5"/>
      <c r="H907" s="1"/>
      <c r="I907" s="7"/>
    </row>
    <row r="908" ht="19.95" customHeight="1" spans="1:9">
      <c r="A908" s="5">
        <v>906</v>
      </c>
      <c r="B908" s="6" t="str">
        <f>"陈亚四"</f>
        <v>陈亚四</v>
      </c>
      <c r="C908" s="6" t="str">
        <f t="shared" ref="C908:C912" si="202">"男"</f>
        <v>男</v>
      </c>
      <c r="D908" s="6" t="s">
        <v>299</v>
      </c>
      <c r="E908" s="5" t="s">
        <v>700</v>
      </c>
      <c r="F908" s="5"/>
      <c r="H908" s="1"/>
      <c r="I908" s="7"/>
    </row>
    <row r="909" ht="19.95" customHeight="1" spans="1:9">
      <c r="A909" s="5">
        <v>907</v>
      </c>
      <c r="B909" s="6" t="str">
        <f>"黄子妍"</f>
        <v>黄子妍</v>
      </c>
      <c r="C909" s="6" t="str">
        <f t="shared" ref="C909:C913" si="203">"女"</f>
        <v>女</v>
      </c>
      <c r="D909" s="6" t="s">
        <v>299</v>
      </c>
      <c r="E909" s="5" t="s">
        <v>99</v>
      </c>
      <c r="F909" s="5"/>
      <c r="H909" s="1"/>
      <c r="I909" s="7"/>
    </row>
    <row r="910" ht="19.95" customHeight="1" spans="1:9">
      <c r="A910" s="5">
        <v>908</v>
      </c>
      <c r="B910" s="6" t="str">
        <f>"王本鹏"</f>
        <v>王本鹏</v>
      </c>
      <c r="C910" s="6" t="str">
        <f t="shared" si="202"/>
        <v>男</v>
      </c>
      <c r="D910" s="6" t="s">
        <v>299</v>
      </c>
      <c r="E910" s="5" t="s">
        <v>405</v>
      </c>
      <c r="F910" s="5"/>
      <c r="H910" s="1"/>
      <c r="I910" s="7"/>
    </row>
    <row r="911" ht="19.95" customHeight="1" spans="1:9">
      <c r="A911" s="5">
        <v>909</v>
      </c>
      <c r="B911" s="6" t="str">
        <f>"董咪"</f>
        <v>董咪</v>
      </c>
      <c r="C911" s="6" t="str">
        <f t="shared" si="203"/>
        <v>女</v>
      </c>
      <c r="D911" s="6" t="s">
        <v>299</v>
      </c>
      <c r="E911" s="5" t="s">
        <v>701</v>
      </c>
      <c r="F911" s="5"/>
      <c r="H911" s="1"/>
      <c r="I911" s="7"/>
    </row>
    <row r="912" ht="19.95" customHeight="1" spans="1:9">
      <c r="A912" s="5">
        <v>910</v>
      </c>
      <c r="B912" s="6" t="str">
        <f>"孙荣训"</f>
        <v>孙荣训</v>
      </c>
      <c r="C912" s="6" t="str">
        <f t="shared" si="202"/>
        <v>男</v>
      </c>
      <c r="D912" s="6" t="s">
        <v>299</v>
      </c>
      <c r="E912" s="5" t="s">
        <v>702</v>
      </c>
      <c r="F912" s="5"/>
      <c r="H912" s="1"/>
      <c r="I912" s="7"/>
    </row>
    <row r="913" ht="19.95" customHeight="1" spans="1:9">
      <c r="A913" s="5">
        <v>911</v>
      </c>
      <c r="B913" s="6" t="str">
        <f>"陈瑶"</f>
        <v>陈瑶</v>
      </c>
      <c r="C913" s="6" t="str">
        <f t="shared" si="203"/>
        <v>女</v>
      </c>
      <c r="D913" s="6" t="s">
        <v>299</v>
      </c>
      <c r="E913" s="5" t="s">
        <v>703</v>
      </c>
      <c r="F913" s="5"/>
      <c r="H913" s="1"/>
      <c r="I913" s="7"/>
    </row>
    <row r="914" ht="19.95" customHeight="1" spans="1:9">
      <c r="A914" s="5">
        <v>912</v>
      </c>
      <c r="B914" s="6" t="str">
        <f>"张代威"</f>
        <v>张代威</v>
      </c>
      <c r="C914" s="6" t="str">
        <f t="shared" ref="C914:C920" si="204">"男"</f>
        <v>男</v>
      </c>
      <c r="D914" s="6" t="s">
        <v>299</v>
      </c>
      <c r="E914" s="5" t="s">
        <v>704</v>
      </c>
      <c r="F914" s="5"/>
      <c r="H914" s="1"/>
      <c r="I914" s="7"/>
    </row>
    <row r="915" ht="19.95" customHeight="1" spans="1:9">
      <c r="A915" s="5">
        <v>913</v>
      </c>
      <c r="B915" s="6" t="str">
        <f>"林燕妮"</f>
        <v>林燕妮</v>
      </c>
      <c r="C915" s="6" t="str">
        <f t="shared" ref="C915:C918" si="205">"女"</f>
        <v>女</v>
      </c>
      <c r="D915" s="6" t="s">
        <v>299</v>
      </c>
      <c r="E915" s="5" t="s">
        <v>705</v>
      </c>
      <c r="F915" s="5"/>
      <c r="H915" s="1"/>
      <c r="I915" s="7"/>
    </row>
    <row r="916" ht="19.95" customHeight="1" spans="1:9">
      <c r="A916" s="5">
        <v>914</v>
      </c>
      <c r="B916" s="6" t="str">
        <f>"杨东"</f>
        <v>杨东</v>
      </c>
      <c r="C916" s="6" t="str">
        <f t="shared" si="204"/>
        <v>男</v>
      </c>
      <c r="D916" s="6" t="s">
        <v>299</v>
      </c>
      <c r="E916" s="5" t="s">
        <v>706</v>
      </c>
      <c r="F916" s="5"/>
      <c r="H916" s="1"/>
      <c r="I916" s="7"/>
    </row>
    <row r="917" ht="19.95" customHeight="1" spans="1:9">
      <c r="A917" s="5">
        <v>915</v>
      </c>
      <c r="B917" s="6" t="str">
        <f>"陈文婷"</f>
        <v>陈文婷</v>
      </c>
      <c r="C917" s="6" t="str">
        <f t="shared" si="205"/>
        <v>女</v>
      </c>
      <c r="D917" s="6" t="s">
        <v>299</v>
      </c>
      <c r="E917" s="5" t="s">
        <v>707</v>
      </c>
      <c r="F917" s="5"/>
      <c r="H917" s="1"/>
      <c r="I917" s="7"/>
    </row>
    <row r="918" ht="19.95" customHeight="1" spans="1:9">
      <c r="A918" s="5">
        <v>916</v>
      </c>
      <c r="B918" s="6" t="str">
        <f>"洪亚娇"</f>
        <v>洪亚娇</v>
      </c>
      <c r="C918" s="6" t="str">
        <f t="shared" si="205"/>
        <v>女</v>
      </c>
      <c r="D918" s="6" t="s">
        <v>299</v>
      </c>
      <c r="E918" s="5" t="s">
        <v>708</v>
      </c>
      <c r="F918" s="5"/>
      <c r="H918" s="1"/>
      <c r="I918" s="7"/>
    </row>
    <row r="919" ht="19.95" customHeight="1" spans="1:9">
      <c r="A919" s="5">
        <v>917</v>
      </c>
      <c r="B919" s="6" t="str">
        <f>"郭伟鹏"</f>
        <v>郭伟鹏</v>
      </c>
      <c r="C919" s="6" t="str">
        <f t="shared" si="204"/>
        <v>男</v>
      </c>
      <c r="D919" s="6" t="s">
        <v>299</v>
      </c>
      <c r="E919" s="5" t="s">
        <v>709</v>
      </c>
      <c r="F919" s="5"/>
      <c r="H919" s="1"/>
      <c r="I919" s="7"/>
    </row>
    <row r="920" ht="19.95" customHeight="1" spans="1:9">
      <c r="A920" s="5">
        <v>918</v>
      </c>
      <c r="B920" s="6" t="str">
        <f>"陈俊"</f>
        <v>陈俊</v>
      </c>
      <c r="C920" s="6" t="str">
        <f t="shared" si="204"/>
        <v>男</v>
      </c>
      <c r="D920" s="6" t="s">
        <v>299</v>
      </c>
      <c r="E920" s="5" t="s">
        <v>710</v>
      </c>
      <c r="F920" s="5"/>
      <c r="H920" s="1"/>
      <c r="I920" s="7"/>
    </row>
    <row r="921" ht="19.95" customHeight="1" spans="1:9">
      <c r="A921" s="5">
        <v>919</v>
      </c>
      <c r="B921" s="6" t="str">
        <f>"张莹"</f>
        <v>张莹</v>
      </c>
      <c r="C921" s="6" t="str">
        <f t="shared" ref="C921:C926" si="206">"女"</f>
        <v>女</v>
      </c>
      <c r="D921" s="6" t="s">
        <v>299</v>
      </c>
      <c r="E921" s="5" t="s">
        <v>89</v>
      </c>
      <c r="F921" s="5"/>
      <c r="H921" s="1"/>
      <c r="I921" s="7"/>
    </row>
    <row r="922" ht="19.95" customHeight="1" spans="1:9">
      <c r="A922" s="5">
        <v>920</v>
      </c>
      <c r="B922" s="6" t="str">
        <f>"苏博玉"</f>
        <v>苏博玉</v>
      </c>
      <c r="C922" s="6" t="str">
        <f t="shared" si="206"/>
        <v>女</v>
      </c>
      <c r="D922" s="6" t="s">
        <v>299</v>
      </c>
      <c r="E922" s="5" t="s">
        <v>711</v>
      </c>
      <c r="F922" s="5"/>
      <c r="H922" s="1"/>
      <c r="I922" s="7"/>
    </row>
    <row r="923" ht="19.95" customHeight="1" spans="1:9">
      <c r="A923" s="5">
        <v>921</v>
      </c>
      <c r="B923" s="6" t="str">
        <f>"陈基亮"</f>
        <v>陈基亮</v>
      </c>
      <c r="C923" s="6" t="str">
        <f t="shared" ref="C923:C927" si="207">"男"</f>
        <v>男</v>
      </c>
      <c r="D923" s="6" t="s">
        <v>299</v>
      </c>
      <c r="E923" s="5" t="s">
        <v>712</v>
      </c>
      <c r="F923" s="5"/>
      <c r="H923" s="1"/>
      <c r="I923" s="7"/>
    </row>
    <row r="924" ht="19.95" customHeight="1" spans="1:9">
      <c r="A924" s="5">
        <v>922</v>
      </c>
      <c r="B924" s="6" t="str">
        <f>"韩京衍"</f>
        <v>韩京衍</v>
      </c>
      <c r="C924" s="6" t="str">
        <f t="shared" si="207"/>
        <v>男</v>
      </c>
      <c r="D924" s="6" t="s">
        <v>299</v>
      </c>
      <c r="E924" s="5" t="s">
        <v>713</v>
      </c>
      <c r="F924" s="5"/>
      <c r="H924" s="1"/>
      <c r="I924" s="7"/>
    </row>
    <row r="925" ht="19.95" customHeight="1" spans="1:9">
      <c r="A925" s="5">
        <v>923</v>
      </c>
      <c r="B925" s="6" t="str">
        <f>"黄垂媛"</f>
        <v>黄垂媛</v>
      </c>
      <c r="C925" s="6" t="str">
        <f t="shared" si="206"/>
        <v>女</v>
      </c>
      <c r="D925" s="6" t="s">
        <v>299</v>
      </c>
      <c r="E925" s="5" t="s">
        <v>714</v>
      </c>
      <c r="F925" s="5"/>
      <c r="H925" s="1"/>
      <c r="I925" s="7"/>
    </row>
    <row r="926" ht="19.95" customHeight="1" spans="1:9">
      <c r="A926" s="5">
        <v>924</v>
      </c>
      <c r="B926" s="6" t="str">
        <f>"林小格"</f>
        <v>林小格</v>
      </c>
      <c r="C926" s="6" t="str">
        <f t="shared" si="206"/>
        <v>女</v>
      </c>
      <c r="D926" s="6" t="s">
        <v>299</v>
      </c>
      <c r="E926" s="5" t="s">
        <v>715</v>
      </c>
      <c r="F926" s="5"/>
      <c r="H926" s="1"/>
      <c r="I926" s="7"/>
    </row>
    <row r="927" ht="19.95" customHeight="1" spans="1:9">
      <c r="A927" s="5">
        <v>925</v>
      </c>
      <c r="B927" s="6" t="str">
        <f>"郑卓明"</f>
        <v>郑卓明</v>
      </c>
      <c r="C927" s="6" t="str">
        <f t="shared" si="207"/>
        <v>男</v>
      </c>
      <c r="D927" s="6" t="s">
        <v>299</v>
      </c>
      <c r="E927" s="5" t="s">
        <v>716</v>
      </c>
      <c r="F927" s="5"/>
      <c r="H927" s="1"/>
      <c r="I927" s="7"/>
    </row>
    <row r="928" ht="19.95" customHeight="1" spans="1:9">
      <c r="A928" s="5">
        <v>926</v>
      </c>
      <c r="B928" s="6" t="str">
        <f>"董佳佳"</f>
        <v>董佳佳</v>
      </c>
      <c r="C928" s="6" t="str">
        <f t="shared" ref="C928:C931" si="208">"女"</f>
        <v>女</v>
      </c>
      <c r="D928" s="6" t="s">
        <v>299</v>
      </c>
      <c r="E928" s="5" t="s">
        <v>717</v>
      </c>
      <c r="F928" s="5"/>
      <c r="H928" s="1"/>
      <c r="I928" s="7"/>
    </row>
    <row r="929" ht="19.95" customHeight="1" spans="1:9">
      <c r="A929" s="5">
        <v>927</v>
      </c>
      <c r="B929" s="6" t="str">
        <f>"李才政"</f>
        <v>李才政</v>
      </c>
      <c r="C929" s="6" t="str">
        <f t="shared" ref="C929:C933" si="209">"男"</f>
        <v>男</v>
      </c>
      <c r="D929" s="6" t="s">
        <v>299</v>
      </c>
      <c r="E929" s="5" t="s">
        <v>718</v>
      </c>
      <c r="F929" s="5"/>
      <c r="H929" s="1"/>
      <c r="I929" s="7"/>
    </row>
    <row r="930" ht="19.95" customHeight="1" spans="1:9">
      <c r="A930" s="5">
        <v>928</v>
      </c>
      <c r="B930" s="6" t="str">
        <f>"黎露婷"</f>
        <v>黎露婷</v>
      </c>
      <c r="C930" s="6" t="str">
        <f t="shared" si="208"/>
        <v>女</v>
      </c>
      <c r="D930" s="6" t="s">
        <v>299</v>
      </c>
      <c r="E930" s="5" t="s">
        <v>129</v>
      </c>
      <c r="F930" s="5"/>
      <c r="H930" s="1"/>
      <c r="I930" s="7"/>
    </row>
    <row r="931" ht="19.95" customHeight="1" spans="1:9">
      <c r="A931" s="5">
        <v>929</v>
      </c>
      <c r="B931" s="6" t="str">
        <f>"盆丽珍"</f>
        <v>盆丽珍</v>
      </c>
      <c r="C931" s="6" t="str">
        <f t="shared" si="208"/>
        <v>女</v>
      </c>
      <c r="D931" s="6" t="s">
        <v>299</v>
      </c>
      <c r="E931" s="5" t="s">
        <v>267</v>
      </c>
      <c r="F931" s="5"/>
      <c r="H931" s="1"/>
      <c r="I931" s="7"/>
    </row>
    <row r="932" ht="19.95" customHeight="1" spans="1:9">
      <c r="A932" s="5">
        <v>930</v>
      </c>
      <c r="B932" s="6" t="str">
        <f>"邓丕豪"</f>
        <v>邓丕豪</v>
      </c>
      <c r="C932" s="6" t="str">
        <f t="shared" si="209"/>
        <v>男</v>
      </c>
      <c r="D932" s="6" t="s">
        <v>299</v>
      </c>
      <c r="E932" s="5" t="s">
        <v>719</v>
      </c>
      <c r="F932" s="5"/>
      <c r="H932" s="1"/>
      <c r="I932" s="7"/>
    </row>
    <row r="933" ht="19.95" customHeight="1" spans="1:9">
      <c r="A933" s="5">
        <v>931</v>
      </c>
      <c r="B933" s="6" t="str">
        <f>"梁耀"</f>
        <v>梁耀</v>
      </c>
      <c r="C933" s="6" t="str">
        <f t="shared" si="209"/>
        <v>男</v>
      </c>
      <c r="D933" s="6" t="s">
        <v>299</v>
      </c>
      <c r="E933" s="5" t="s">
        <v>720</v>
      </c>
      <c r="F933" s="5"/>
      <c r="H933" s="1"/>
      <c r="I933" s="7"/>
    </row>
    <row r="934" ht="19.95" customHeight="1" spans="1:9">
      <c r="A934" s="5">
        <v>932</v>
      </c>
      <c r="B934" s="6" t="str">
        <f>"胡丽"</f>
        <v>胡丽</v>
      </c>
      <c r="C934" s="6" t="str">
        <f>"女"</f>
        <v>女</v>
      </c>
      <c r="D934" s="6" t="s">
        <v>299</v>
      </c>
      <c r="E934" s="5" t="s">
        <v>187</v>
      </c>
      <c r="F934" s="5"/>
      <c r="H934" s="1"/>
      <c r="I934" s="7"/>
    </row>
    <row r="935" ht="19.95" customHeight="1" spans="1:9">
      <c r="A935" s="5">
        <v>933</v>
      </c>
      <c r="B935" s="6" t="str">
        <f>"周冰俊"</f>
        <v>周冰俊</v>
      </c>
      <c r="C935" s="6" t="str">
        <f t="shared" ref="C935:C941" si="210">"男"</f>
        <v>男</v>
      </c>
      <c r="D935" s="6" t="s">
        <v>299</v>
      </c>
      <c r="E935" s="5" t="s">
        <v>721</v>
      </c>
      <c r="F935" s="5"/>
      <c r="H935" s="1"/>
      <c r="I935" s="7"/>
    </row>
    <row r="936" ht="19.95" customHeight="1" spans="1:9">
      <c r="A936" s="5">
        <v>934</v>
      </c>
      <c r="B936" s="6" t="str">
        <f>"吴淑彪"</f>
        <v>吴淑彪</v>
      </c>
      <c r="C936" s="6" t="str">
        <f t="shared" si="210"/>
        <v>男</v>
      </c>
      <c r="D936" s="6" t="s">
        <v>299</v>
      </c>
      <c r="E936" s="5" t="s">
        <v>124</v>
      </c>
      <c r="F936" s="5"/>
      <c r="H936" s="1"/>
      <c r="I936" s="7"/>
    </row>
    <row r="937" ht="19.95" customHeight="1" spans="1:9">
      <c r="A937" s="5">
        <v>935</v>
      </c>
      <c r="B937" s="6" t="str">
        <f>"刘道优"</f>
        <v>刘道优</v>
      </c>
      <c r="C937" s="6" t="str">
        <f t="shared" si="210"/>
        <v>男</v>
      </c>
      <c r="D937" s="6" t="s">
        <v>299</v>
      </c>
      <c r="E937" s="5" t="s">
        <v>722</v>
      </c>
      <c r="F937" s="5"/>
      <c r="H937" s="1"/>
      <c r="I937" s="7"/>
    </row>
    <row r="938" ht="19.95" customHeight="1" spans="1:9">
      <c r="A938" s="5">
        <v>936</v>
      </c>
      <c r="B938" s="6" t="str">
        <f>"陈秋"</f>
        <v>陈秋</v>
      </c>
      <c r="C938" s="6" t="str">
        <f t="shared" si="210"/>
        <v>男</v>
      </c>
      <c r="D938" s="6" t="s">
        <v>299</v>
      </c>
      <c r="E938" s="5" t="s">
        <v>723</v>
      </c>
      <c r="F938" s="5"/>
      <c r="H938" s="1"/>
      <c r="I938" s="7"/>
    </row>
    <row r="939" ht="19.95" customHeight="1" spans="1:9">
      <c r="A939" s="5">
        <v>937</v>
      </c>
      <c r="B939" s="6" t="str">
        <f>"卓多振"</f>
        <v>卓多振</v>
      </c>
      <c r="C939" s="6" t="str">
        <f t="shared" si="210"/>
        <v>男</v>
      </c>
      <c r="D939" s="6" t="s">
        <v>299</v>
      </c>
      <c r="E939" s="5" t="s">
        <v>724</v>
      </c>
      <c r="F939" s="5"/>
      <c r="H939" s="1"/>
      <c r="I939" s="7"/>
    </row>
    <row r="940" ht="19.95" customHeight="1" spans="1:9">
      <c r="A940" s="5">
        <v>938</v>
      </c>
      <c r="B940" s="6" t="str">
        <f>"黄正武"</f>
        <v>黄正武</v>
      </c>
      <c r="C940" s="6" t="str">
        <f t="shared" si="210"/>
        <v>男</v>
      </c>
      <c r="D940" s="6" t="s">
        <v>299</v>
      </c>
      <c r="E940" s="5" t="s">
        <v>725</v>
      </c>
      <c r="F940" s="5"/>
      <c r="H940" s="1"/>
      <c r="I940" s="7"/>
    </row>
    <row r="941" ht="19.95" customHeight="1" spans="1:9">
      <c r="A941" s="5">
        <v>939</v>
      </c>
      <c r="B941" s="6" t="str">
        <f>"陈旺达"</f>
        <v>陈旺达</v>
      </c>
      <c r="C941" s="6" t="str">
        <f t="shared" si="210"/>
        <v>男</v>
      </c>
      <c r="D941" s="6" t="s">
        <v>299</v>
      </c>
      <c r="E941" s="5" t="s">
        <v>29</v>
      </c>
      <c r="F941" s="5"/>
      <c r="H941" s="1"/>
      <c r="I941" s="7"/>
    </row>
    <row r="942" ht="19.95" customHeight="1" spans="1:9">
      <c r="A942" s="5">
        <v>940</v>
      </c>
      <c r="B942" s="6" t="str">
        <f>"王盈"</f>
        <v>王盈</v>
      </c>
      <c r="C942" s="6" t="str">
        <f t="shared" ref="C942:C948" si="211">"女"</f>
        <v>女</v>
      </c>
      <c r="D942" s="6" t="s">
        <v>299</v>
      </c>
      <c r="E942" s="5" t="s">
        <v>726</v>
      </c>
      <c r="F942" s="5"/>
      <c r="H942" s="1"/>
      <c r="I942" s="7"/>
    </row>
    <row r="943" ht="19.95" customHeight="1" spans="1:9">
      <c r="A943" s="5">
        <v>941</v>
      </c>
      <c r="B943" s="6" t="str">
        <f>"林如海"</f>
        <v>林如海</v>
      </c>
      <c r="C943" s="6" t="str">
        <f>"男"</f>
        <v>男</v>
      </c>
      <c r="D943" s="6" t="s">
        <v>299</v>
      </c>
      <c r="E943" s="5" t="s">
        <v>727</v>
      </c>
      <c r="F943" s="5"/>
      <c r="H943" s="1"/>
      <c r="I943" s="7"/>
    </row>
    <row r="944" ht="19.95" customHeight="1" spans="1:9">
      <c r="A944" s="5">
        <v>942</v>
      </c>
      <c r="B944" s="6" t="str">
        <f>"邓慧霞"</f>
        <v>邓慧霞</v>
      </c>
      <c r="C944" s="6" t="str">
        <f t="shared" si="211"/>
        <v>女</v>
      </c>
      <c r="D944" s="6" t="s">
        <v>299</v>
      </c>
      <c r="E944" s="5" t="s">
        <v>241</v>
      </c>
      <c r="F944" s="5"/>
      <c r="H944" s="1"/>
      <c r="I944" s="7"/>
    </row>
    <row r="945" ht="19.95" customHeight="1" spans="1:9">
      <c r="A945" s="5">
        <v>943</v>
      </c>
      <c r="B945" s="6" t="str">
        <f>"吴为川"</f>
        <v>吴为川</v>
      </c>
      <c r="C945" s="6" t="str">
        <f t="shared" si="211"/>
        <v>女</v>
      </c>
      <c r="D945" s="6" t="s">
        <v>299</v>
      </c>
      <c r="E945" s="5" t="s">
        <v>728</v>
      </c>
      <c r="F945" s="5"/>
      <c r="H945" s="1"/>
      <c r="I945" s="7"/>
    </row>
    <row r="946" ht="19.95" customHeight="1" spans="1:9">
      <c r="A946" s="5">
        <v>944</v>
      </c>
      <c r="B946" s="6" t="str">
        <f>"李军丽"</f>
        <v>李军丽</v>
      </c>
      <c r="C946" s="6" t="str">
        <f t="shared" si="211"/>
        <v>女</v>
      </c>
      <c r="D946" s="6" t="s">
        <v>299</v>
      </c>
      <c r="E946" s="5" t="s">
        <v>729</v>
      </c>
      <c r="F946" s="5"/>
      <c r="H946" s="1"/>
      <c r="I946" s="7"/>
    </row>
    <row r="947" ht="19.95" customHeight="1" spans="1:9">
      <c r="A947" s="5">
        <v>945</v>
      </c>
      <c r="B947" s="6" t="str">
        <f>"杨芊芊"</f>
        <v>杨芊芊</v>
      </c>
      <c r="C947" s="6" t="str">
        <f t="shared" si="211"/>
        <v>女</v>
      </c>
      <c r="D947" s="6" t="s">
        <v>299</v>
      </c>
      <c r="E947" s="5" t="s">
        <v>730</v>
      </c>
      <c r="F947" s="5"/>
      <c r="H947" s="1"/>
      <c r="I947" s="7"/>
    </row>
    <row r="948" ht="19.95" customHeight="1" spans="1:9">
      <c r="A948" s="5">
        <v>946</v>
      </c>
      <c r="B948" s="6" t="str">
        <f>"李子馨"</f>
        <v>李子馨</v>
      </c>
      <c r="C948" s="6" t="str">
        <f t="shared" si="211"/>
        <v>女</v>
      </c>
      <c r="D948" s="6" t="s">
        <v>299</v>
      </c>
      <c r="E948" s="5" t="s">
        <v>731</v>
      </c>
      <c r="F948" s="5"/>
      <c r="H948" s="1"/>
      <c r="I948" s="7"/>
    </row>
    <row r="949" ht="19.95" customHeight="1" spans="1:9">
      <c r="A949" s="5">
        <v>947</v>
      </c>
      <c r="B949" s="6" t="str">
        <f>"肖帆"</f>
        <v>肖帆</v>
      </c>
      <c r="C949" s="6" t="str">
        <f t="shared" ref="C949:C954" si="212">"男"</f>
        <v>男</v>
      </c>
      <c r="D949" s="6" t="s">
        <v>299</v>
      </c>
      <c r="E949" s="5" t="s">
        <v>732</v>
      </c>
      <c r="F949" s="5"/>
      <c r="H949" s="1"/>
      <c r="I949" s="7"/>
    </row>
    <row r="950" ht="19.95" customHeight="1" spans="1:9">
      <c r="A950" s="5">
        <v>948</v>
      </c>
      <c r="B950" s="6" t="str">
        <f>"周奕迅"</f>
        <v>周奕迅</v>
      </c>
      <c r="C950" s="6" t="str">
        <f t="shared" si="212"/>
        <v>男</v>
      </c>
      <c r="D950" s="6" t="s">
        <v>299</v>
      </c>
      <c r="E950" s="5" t="s">
        <v>733</v>
      </c>
      <c r="F950" s="5"/>
      <c r="H950" s="1"/>
      <c r="I950" s="7"/>
    </row>
    <row r="951" ht="19.95" customHeight="1" spans="1:9">
      <c r="A951" s="5">
        <v>949</v>
      </c>
      <c r="B951" s="6" t="str">
        <f>"黄欣欣"</f>
        <v>黄欣欣</v>
      </c>
      <c r="C951" s="6" t="str">
        <f t="shared" ref="C951:C956" si="213">"女"</f>
        <v>女</v>
      </c>
      <c r="D951" s="6" t="s">
        <v>299</v>
      </c>
      <c r="E951" s="5" t="s">
        <v>199</v>
      </c>
      <c r="F951" s="5"/>
      <c r="H951" s="1"/>
      <c r="I951" s="7"/>
    </row>
    <row r="952" ht="19.95" customHeight="1" spans="1:9">
      <c r="A952" s="5">
        <v>950</v>
      </c>
      <c r="B952" s="6" t="str">
        <f>"杨胜"</f>
        <v>杨胜</v>
      </c>
      <c r="C952" s="6" t="str">
        <f t="shared" si="212"/>
        <v>男</v>
      </c>
      <c r="D952" s="6" t="s">
        <v>299</v>
      </c>
      <c r="E952" s="5" t="s">
        <v>734</v>
      </c>
      <c r="F952" s="5"/>
      <c r="H952" s="1"/>
      <c r="I952" s="7"/>
    </row>
    <row r="953" ht="19.95" customHeight="1" spans="1:9">
      <c r="A953" s="5">
        <v>951</v>
      </c>
      <c r="B953" s="6" t="str">
        <f>"董儒麟"</f>
        <v>董儒麟</v>
      </c>
      <c r="C953" s="6" t="str">
        <f t="shared" si="212"/>
        <v>男</v>
      </c>
      <c r="D953" s="6" t="s">
        <v>299</v>
      </c>
      <c r="E953" s="5" t="s">
        <v>735</v>
      </c>
      <c r="F953" s="5"/>
      <c r="H953" s="1"/>
      <c r="I953" s="7"/>
    </row>
    <row r="954" ht="19.95" customHeight="1" spans="1:9">
      <c r="A954" s="5">
        <v>952</v>
      </c>
      <c r="B954" s="6" t="str">
        <f>"陈青林"</f>
        <v>陈青林</v>
      </c>
      <c r="C954" s="6" t="str">
        <f t="shared" si="212"/>
        <v>男</v>
      </c>
      <c r="D954" s="6" t="s">
        <v>299</v>
      </c>
      <c r="E954" s="5" t="s">
        <v>736</v>
      </c>
      <c r="F954" s="5"/>
      <c r="H954" s="1"/>
      <c r="I954" s="7"/>
    </row>
    <row r="955" ht="19.95" customHeight="1" spans="1:9">
      <c r="A955" s="5">
        <v>953</v>
      </c>
      <c r="B955" s="6" t="str">
        <f>"王莹莹"</f>
        <v>王莹莹</v>
      </c>
      <c r="C955" s="6" t="str">
        <f t="shared" si="213"/>
        <v>女</v>
      </c>
      <c r="D955" s="6" t="s">
        <v>299</v>
      </c>
      <c r="E955" s="5" t="s">
        <v>737</v>
      </c>
      <c r="F955" s="5"/>
      <c r="H955" s="1"/>
      <c r="I955" s="7"/>
    </row>
    <row r="956" ht="19.95" customHeight="1" spans="1:9">
      <c r="A956" s="5">
        <v>954</v>
      </c>
      <c r="B956" s="6" t="str">
        <f>"林娴舒"</f>
        <v>林娴舒</v>
      </c>
      <c r="C956" s="6" t="str">
        <f t="shared" si="213"/>
        <v>女</v>
      </c>
      <c r="D956" s="6" t="s">
        <v>299</v>
      </c>
      <c r="E956" s="5" t="s">
        <v>738</v>
      </c>
      <c r="F956" s="5"/>
      <c r="H956" s="1"/>
      <c r="I956" s="7"/>
    </row>
    <row r="957" ht="19.95" customHeight="1" spans="1:9">
      <c r="A957" s="5">
        <v>955</v>
      </c>
      <c r="B957" s="6" t="str">
        <f>"符镇东"</f>
        <v>符镇东</v>
      </c>
      <c r="C957" s="6" t="str">
        <f>"男"</f>
        <v>男</v>
      </c>
      <c r="D957" s="6" t="s">
        <v>299</v>
      </c>
      <c r="E957" s="5" t="s">
        <v>739</v>
      </c>
      <c r="F957" s="5"/>
      <c r="H957" s="1"/>
      <c r="I957" s="7"/>
    </row>
    <row r="958" ht="19.95" customHeight="1" spans="1:9">
      <c r="A958" s="5">
        <v>956</v>
      </c>
      <c r="B958" s="6" t="str">
        <f>"文智"</f>
        <v>文智</v>
      </c>
      <c r="C958" s="6" t="str">
        <f>"男"</f>
        <v>男</v>
      </c>
      <c r="D958" s="6" t="s">
        <v>299</v>
      </c>
      <c r="E958" s="5" t="s">
        <v>740</v>
      </c>
      <c r="F958" s="5"/>
      <c r="H958" s="1"/>
      <c r="I958" s="7"/>
    </row>
    <row r="959" ht="19.95" customHeight="1" spans="1:9">
      <c r="A959" s="5">
        <v>957</v>
      </c>
      <c r="B959" s="6" t="str">
        <f>"吴海珍"</f>
        <v>吴海珍</v>
      </c>
      <c r="C959" s="6" t="str">
        <f t="shared" ref="C959:C964" si="214">"女"</f>
        <v>女</v>
      </c>
      <c r="D959" s="6" t="s">
        <v>299</v>
      </c>
      <c r="E959" s="5" t="s">
        <v>741</v>
      </c>
      <c r="F959" s="5"/>
      <c r="H959" s="1"/>
      <c r="I959" s="7"/>
    </row>
    <row r="960" ht="19.95" customHeight="1" spans="1:9">
      <c r="A960" s="5">
        <v>958</v>
      </c>
      <c r="B960" s="6" t="str">
        <f>"符怡冲"</f>
        <v>符怡冲</v>
      </c>
      <c r="C960" s="6" t="str">
        <f t="shared" si="214"/>
        <v>女</v>
      </c>
      <c r="D960" s="6" t="s">
        <v>299</v>
      </c>
      <c r="E960" s="5" t="s">
        <v>742</v>
      </c>
      <c r="F960" s="5"/>
      <c r="H960" s="1"/>
      <c r="I960" s="7"/>
    </row>
    <row r="961" ht="19.95" customHeight="1" spans="1:9">
      <c r="A961" s="5">
        <v>959</v>
      </c>
      <c r="B961" s="6" t="str">
        <f>"杨嘉佳"</f>
        <v>杨嘉佳</v>
      </c>
      <c r="C961" s="6" t="str">
        <f t="shared" si="214"/>
        <v>女</v>
      </c>
      <c r="D961" s="6" t="s">
        <v>299</v>
      </c>
      <c r="E961" s="5" t="s">
        <v>271</v>
      </c>
      <c r="F961" s="5"/>
      <c r="H961" s="1"/>
      <c r="I961" s="7"/>
    </row>
    <row r="962" ht="19.95" customHeight="1" spans="1:9">
      <c r="A962" s="5">
        <v>960</v>
      </c>
      <c r="B962" s="6" t="str">
        <f>"羊颖"</f>
        <v>羊颖</v>
      </c>
      <c r="C962" s="6" t="str">
        <f t="shared" si="214"/>
        <v>女</v>
      </c>
      <c r="D962" s="6" t="s">
        <v>299</v>
      </c>
      <c r="E962" s="5" t="s">
        <v>743</v>
      </c>
      <c r="F962" s="5"/>
      <c r="H962" s="1"/>
      <c r="I962" s="7"/>
    </row>
    <row r="963" ht="19.95" customHeight="1" spans="1:9">
      <c r="A963" s="5">
        <v>961</v>
      </c>
      <c r="B963" s="6" t="str">
        <f>"王叶倩"</f>
        <v>王叶倩</v>
      </c>
      <c r="C963" s="6" t="str">
        <f t="shared" si="214"/>
        <v>女</v>
      </c>
      <c r="D963" s="6" t="s">
        <v>299</v>
      </c>
      <c r="E963" s="5" t="s">
        <v>744</v>
      </c>
      <c r="F963" s="5"/>
      <c r="H963" s="1"/>
      <c r="I963" s="7"/>
    </row>
    <row r="964" ht="19.95" customHeight="1" spans="1:9">
      <c r="A964" s="5">
        <v>962</v>
      </c>
      <c r="B964" s="6" t="str">
        <f>"陈丽贤"</f>
        <v>陈丽贤</v>
      </c>
      <c r="C964" s="6" t="str">
        <f t="shared" si="214"/>
        <v>女</v>
      </c>
      <c r="D964" s="6" t="s">
        <v>299</v>
      </c>
      <c r="E964" s="5" t="s">
        <v>745</v>
      </c>
      <c r="F964" s="5"/>
      <c r="H964" s="1"/>
      <c r="I964" s="7"/>
    </row>
    <row r="965" ht="19.95" customHeight="1" spans="1:9">
      <c r="A965" s="5">
        <v>963</v>
      </c>
      <c r="B965" s="6" t="str">
        <f>"罗雷"</f>
        <v>罗雷</v>
      </c>
      <c r="C965" s="6" t="str">
        <f t="shared" ref="C965:C969" si="215">"男"</f>
        <v>男</v>
      </c>
      <c r="D965" s="6" t="s">
        <v>299</v>
      </c>
      <c r="E965" s="5" t="s">
        <v>746</v>
      </c>
      <c r="F965" s="5"/>
      <c r="H965" s="1"/>
      <c r="I965" s="7"/>
    </row>
    <row r="966" ht="19.95" customHeight="1" spans="1:9">
      <c r="A966" s="5">
        <v>964</v>
      </c>
      <c r="B966" s="6" t="str">
        <f>"莫全富"</f>
        <v>莫全富</v>
      </c>
      <c r="C966" s="6" t="str">
        <f t="shared" si="215"/>
        <v>男</v>
      </c>
      <c r="D966" s="6" t="s">
        <v>299</v>
      </c>
      <c r="E966" s="5" t="s">
        <v>747</v>
      </c>
      <c r="F966" s="5"/>
      <c r="H966" s="1"/>
      <c r="I966" s="7"/>
    </row>
    <row r="967" ht="19.95" customHeight="1" spans="1:9">
      <c r="A967" s="5">
        <v>965</v>
      </c>
      <c r="B967" s="6" t="str">
        <f>"王国月"</f>
        <v>王国月</v>
      </c>
      <c r="C967" s="6" t="str">
        <f t="shared" ref="C967:C975" si="216">"女"</f>
        <v>女</v>
      </c>
      <c r="D967" s="6" t="s">
        <v>299</v>
      </c>
      <c r="E967" s="5" t="s">
        <v>748</v>
      </c>
      <c r="F967" s="5"/>
      <c r="H967" s="1"/>
      <c r="I967" s="7"/>
    </row>
    <row r="968" ht="19.95" customHeight="1" spans="1:9">
      <c r="A968" s="5">
        <v>966</v>
      </c>
      <c r="B968" s="6" t="str">
        <f>"杨慧慧"</f>
        <v>杨慧慧</v>
      </c>
      <c r="C968" s="6" t="str">
        <f t="shared" si="216"/>
        <v>女</v>
      </c>
      <c r="D968" s="6" t="s">
        <v>299</v>
      </c>
      <c r="E968" s="5" t="s">
        <v>749</v>
      </c>
      <c r="F968" s="5"/>
      <c r="H968" s="1"/>
      <c r="I968" s="7"/>
    </row>
    <row r="969" ht="19.95" customHeight="1" spans="1:9">
      <c r="A969" s="5">
        <v>967</v>
      </c>
      <c r="B969" s="6" t="str">
        <f>"林澈"</f>
        <v>林澈</v>
      </c>
      <c r="C969" s="6" t="str">
        <f t="shared" si="215"/>
        <v>男</v>
      </c>
      <c r="D969" s="6" t="s">
        <v>299</v>
      </c>
      <c r="E969" s="5" t="s">
        <v>750</v>
      </c>
      <c r="F969" s="5"/>
      <c r="H969" s="1"/>
      <c r="I969" s="7"/>
    </row>
    <row r="970" ht="19.95" customHeight="1" spans="1:9">
      <c r="A970" s="5">
        <v>968</v>
      </c>
      <c r="B970" s="6" t="str">
        <f>"郑婉莹"</f>
        <v>郑婉莹</v>
      </c>
      <c r="C970" s="6" t="str">
        <f t="shared" si="216"/>
        <v>女</v>
      </c>
      <c r="D970" s="6" t="s">
        <v>299</v>
      </c>
      <c r="E970" s="5" t="s">
        <v>751</v>
      </c>
      <c r="F970" s="5"/>
      <c r="H970" s="1"/>
      <c r="I970" s="7"/>
    </row>
    <row r="971" ht="19.95" customHeight="1" spans="1:9">
      <c r="A971" s="5">
        <v>969</v>
      </c>
      <c r="B971" s="6" t="str">
        <f>"杨慧莹"</f>
        <v>杨慧莹</v>
      </c>
      <c r="C971" s="6" t="str">
        <f t="shared" si="216"/>
        <v>女</v>
      </c>
      <c r="D971" s="6" t="s">
        <v>299</v>
      </c>
      <c r="E971" s="5" t="s">
        <v>752</v>
      </c>
      <c r="F971" s="5"/>
      <c r="H971" s="1"/>
      <c r="I971" s="7"/>
    </row>
    <row r="972" ht="19.95" customHeight="1" spans="1:9">
      <c r="A972" s="5">
        <v>970</v>
      </c>
      <c r="B972" s="6" t="str">
        <f>"林丽珍"</f>
        <v>林丽珍</v>
      </c>
      <c r="C972" s="6" t="str">
        <f t="shared" si="216"/>
        <v>女</v>
      </c>
      <c r="D972" s="6" t="s">
        <v>299</v>
      </c>
      <c r="E972" s="5" t="s">
        <v>753</v>
      </c>
      <c r="F972" s="5"/>
      <c r="H972" s="1"/>
      <c r="I972" s="7"/>
    </row>
    <row r="973" ht="19.95" customHeight="1" spans="1:9">
      <c r="A973" s="5">
        <v>971</v>
      </c>
      <c r="B973" s="6" t="str">
        <f>"林晓洁"</f>
        <v>林晓洁</v>
      </c>
      <c r="C973" s="6" t="str">
        <f t="shared" si="216"/>
        <v>女</v>
      </c>
      <c r="D973" s="6" t="s">
        <v>299</v>
      </c>
      <c r="E973" s="5" t="s">
        <v>754</v>
      </c>
      <c r="F973" s="5"/>
      <c r="H973" s="1"/>
      <c r="I973" s="7"/>
    </row>
    <row r="974" ht="19.95" customHeight="1" spans="1:9">
      <c r="A974" s="5">
        <v>972</v>
      </c>
      <c r="B974" s="6" t="str">
        <f>"黄敏"</f>
        <v>黄敏</v>
      </c>
      <c r="C974" s="6" t="str">
        <f t="shared" si="216"/>
        <v>女</v>
      </c>
      <c r="D974" s="6" t="s">
        <v>299</v>
      </c>
      <c r="E974" s="5" t="s">
        <v>755</v>
      </c>
      <c r="F974" s="5"/>
      <c r="H974" s="1"/>
      <c r="I974" s="7"/>
    </row>
    <row r="975" ht="19.95" customHeight="1" spans="1:9">
      <c r="A975" s="5">
        <v>973</v>
      </c>
      <c r="B975" s="6" t="str">
        <f>"卓雨思"</f>
        <v>卓雨思</v>
      </c>
      <c r="C975" s="6" t="str">
        <f t="shared" si="216"/>
        <v>女</v>
      </c>
      <c r="D975" s="6" t="s">
        <v>299</v>
      </c>
      <c r="E975" s="5" t="s">
        <v>94</v>
      </c>
      <c r="F975" s="5"/>
      <c r="H975" s="1"/>
      <c r="I975" s="7"/>
    </row>
    <row r="976" ht="19.95" customHeight="1" spans="1:9">
      <c r="A976" s="5">
        <v>974</v>
      </c>
      <c r="B976" s="6" t="str">
        <f>"文现宇"</f>
        <v>文现宇</v>
      </c>
      <c r="C976" s="6" t="str">
        <f t="shared" ref="C976:C981" si="217">"男"</f>
        <v>男</v>
      </c>
      <c r="D976" s="6" t="s">
        <v>299</v>
      </c>
      <c r="E976" s="5" t="s">
        <v>756</v>
      </c>
      <c r="F976" s="5"/>
      <c r="H976" s="1"/>
      <c r="I976" s="7"/>
    </row>
    <row r="977" ht="19.95" customHeight="1" spans="1:9">
      <c r="A977" s="5">
        <v>975</v>
      </c>
      <c r="B977" s="6" t="str">
        <f>"王慧颖"</f>
        <v>王慧颖</v>
      </c>
      <c r="C977" s="6" t="str">
        <f t="shared" ref="C977:C983" si="218">"女"</f>
        <v>女</v>
      </c>
      <c r="D977" s="6" t="s">
        <v>299</v>
      </c>
      <c r="E977" s="5" t="s">
        <v>757</v>
      </c>
      <c r="F977" s="5"/>
      <c r="H977" s="1"/>
      <c r="I977" s="7"/>
    </row>
    <row r="978" ht="19.95" customHeight="1" spans="1:9">
      <c r="A978" s="5">
        <v>976</v>
      </c>
      <c r="B978" s="6" t="str">
        <f>"郭义慧"</f>
        <v>郭义慧</v>
      </c>
      <c r="C978" s="6" t="str">
        <f t="shared" si="218"/>
        <v>女</v>
      </c>
      <c r="D978" s="6" t="s">
        <v>299</v>
      </c>
      <c r="E978" s="5" t="s">
        <v>758</v>
      </c>
      <c r="F978" s="5"/>
      <c r="H978" s="1"/>
      <c r="I978" s="7"/>
    </row>
    <row r="979" ht="19.95" customHeight="1" spans="1:9">
      <c r="A979" s="5">
        <v>977</v>
      </c>
      <c r="B979" s="6" t="str">
        <f>"李若管"</f>
        <v>李若管</v>
      </c>
      <c r="C979" s="6" t="str">
        <f t="shared" si="217"/>
        <v>男</v>
      </c>
      <c r="D979" s="6" t="s">
        <v>299</v>
      </c>
      <c r="E979" s="5" t="s">
        <v>759</v>
      </c>
      <c r="F979" s="5"/>
      <c r="H979" s="1"/>
      <c r="I979" s="7"/>
    </row>
    <row r="980" ht="19.95" customHeight="1" spans="1:9">
      <c r="A980" s="5">
        <v>978</v>
      </c>
      <c r="B980" s="6" t="str">
        <f>"石挺威"</f>
        <v>石挺威</v>
      </c>
      <c r="C980" s="6" t="str">
        <f t="shared" si="217"/>
        <v>男</v>
      </c>
      <c r="D980" s="6" t="s">
        <v>299</v>
      </c>
      <c r="E980" s="5" t="s">
        <v>760</v>
      </c>
      <c r="F980" s="5"/>
      <c r="H980" s="1"/>
      <c r="I980" s="7"/>
    </row>
    <row r="981" ht="19.95" customHeight="1" spans="1:9">
      <c r="A981" s="5">
        <v>979</v>
      </c>
      <c r="B981" s="6" t="str">
        <f>"王淅"</f>
        <v>王淅</v>
      </c>
      <c r="C981" s="6" t="str">
        <f t="shared" si="217"/>
        <v>男</v>
      </c>
      <c r="D981" s="6" t="s">
        <v>299</v>
      </c>
      <c r="E981" s="5" t="s">
        <v>761</v>
      </c>
      <c r="F981" s="5"/>
      <c r="H981" s="1"/>
      <c r="I981" s="7"/>
    </row>
    <row r="982" ht="19.95" customHeight="1" spans="1:9">
      <c r="A982" s="5">
        <v>980</v>
      </c>
      <c r="B982" s="6" t="str">
        <f>"陈奇晶"</f>
        <v>陈奇晶</v>
      </c>
      <c r="C982" s="6" t="str">
        <f t="shared" si="218"/>
        <v>女</v>
      </c>
      <c r="D982" s="6" t="s">
        <v>299</v>
      </c>
      <c r="E982" s="5" t="s">
        <v>762</v>
      </c>
      <c r="F982" s="5"/>
      <c r="H982" s="1"/>
      <c r="I982" s="7"/>
    </row>
    <row r="983" ht="19.95" customHeight="1" spans="1:9">
      <c r="A983" s="5">
        <v>981</v>
      </c>
      <c r="B983" s="6" t="str">
        <f>"吉秀如"</f>
        <v>吉秀如</v>
      </c>
      <c r="C983" s="6" t="str">
        <f t="shared" si="218"/>
        <v>女</v>
      </c>
      <c r="D983" s="6" t="s">
        <v>299</v>
      </c>
      <c r="E983" s="5" t="s">
        <v>763</v>
      </c>
      <c r="F983" s="5"/>
      <c r="H983" s="1"/>
      <c r="I983" s="7"/>
    </row>
    <row r="984" ht="19.95" customHeight="1" spans="1:9">
      <c r="A984" s="5">
        <v>982</v>
      </c>
      <c r="B984" s="6" t="str">
        <f>"王腾毅"</f>
        <v>王腾毅</v>
      </c>
      <c r="C984" s="6" t="str">
        <f>"男"</f>
        <v>男</v>
      </c>
      <c r="D984" s="6" t="s">
        <v>299</v>
      </c>
      <c r="E984" s="5" t="s">
        <v>764</v>
      </c>
      <c r="F984" s="5"/>
      <c r="H984" s="1"/>
      <c r="I984" s="7"/>
    </row>
    <row r="985" ht="19.95" customHeight="1" spans="1:9">
      <c r="A985" s="5">
        <v>983</v>
      </c>
      <c r="B985" s="6" t="str">
        <f>"樊乙洁"</f>
        <v>樊乙洁</v>
      </c>
      <c r="C985" s="6" t="str">
        <f t="shared" ref="C985:C990" si="219">"女"</f>
        <v>女</v>
      </c>
      <c r="D985" s="6" t="s">
        <v>299</v>
      </c>
      <c r="E985" s="5" t="s">
        <v>88</v>
      </c>
      <c r="F985" s="5"/>
      <c r="H985" s="1"/>
      <c r="I985" s="7"/>
    </row>
    <row r="986" ht="19.95" customHeight="1" spans="1:9">
      <c r="A986" s="5">
        <v>984</v>
      </c>
      <c r="B986" s="6" t="str">
        <f>"杨玉警"</f>
        <v>杨玉警</v>
      </c>
      <c r="C986" s="6" t="str">
        <f t="shared" si="219"/>
        <v>女</v>
      </c>
      <c r="D986" s="6" t="s">
        <v>299</v>
      </c>
      <c r="E986" s="5" t="s">
        <v>765</v>
      </c>
      <c r="F986" s="5"/>
      <c r="H986" s="1"/>
      <c r="I986" s="7"/>
    </row>
    <row r="987" ht="19.95" customHeight="1" spans="1:9">
      <c r="A987" s="5">
        <v>985</v>
      </c>
      <c r="B987" s="6" t="str">
        <f>"陈文锐"</f>
        <v>陈文锐</v>
      </c>
      <c r="C987" s="6" t="str">
        <f>"男"</f>
        <v>男</v>
      </c>
      <c r="D987" s="6" t="s">
        <v>299</v>
      </c>
      <c r="E987" s="5" t="s">
        <v>766</v>
      </c>
      <c r="F987" s="5"/>
      <c r="H987" s="1"/>
      <c r="I987" s="7"/>
    </row>
    <row r="988" ht="19.95" customHeight="1" spans="1:9">
      <c r="A988" s="5">
        <v>986</v>
      </c>
      <c r="B988" s="6" t="str">
        <f>"高秀玲"</f>
        <v>高秀玲</v>
      </c>
      <c r="C988" s="6" t="str">
        <f t="shared" si="219"/>
        <v>女</v>
      </c>
      <c r="D988" s="6" t="s">
        <v>299</v>
      </c>
      <c r="E988" s="5" t="s">
        <v>767</v>
      </c>
      <c r="F988" s="5"/>
      <c r="H988" s="1"/>
      <c r="I988" s="7"/>
    </row>
    <row r="989" ht="19.95" customHeight="1" spans="1:9">
      <c r="A989" s="5">
        <v>987</v>
      </c>
      <c r="B989" s="6" t="str">
        <f>"洪晓灵"</f>
        <v>洪晓灵</v>
      </c>
      <c r="C989" s="6" t="str">
        <f t="shared" si="219"/>
        <v>女</v>
      </c>
      <c r="D989" s="6" t="s">
        <v>299</v>
      </c>
      <c r="E989" s="5" t="s">
        <v>768</v>
      </c>
      <c r="F989" s="5"/>
      <c r="H989" s="1"/>
      <c r="I989" s="7"/>
    </row>
    <row r="990" ht="19.95" customHeight="1" spans="1:9">
      <c r="A990" s="5">
        <v>988</v>
      </c>
      <c r="B990" s="6" t="str">
        <f>"王海莹"</f>
        <v>王海莹</v>
      </c>
      <c r="C990" s="6" t="str">
        <f t="shared" si="219"/>
        <v>女</v>
      </c>
      <c r="D990" s="6" t="s">
        <v>299</v>
      </c>
      <c r="E990" s="5" t="s">
        <v>769</v>
      </c>
      <c r="F990" s="5"/>
      <c r="H990" s="1"/>
      <c r="I990" s="7"/>
    </row>
    <row r="991" ht="19.95" customHeight="1" spans="1:9">
      <c r="A991" s="5">
        <v>989</v>
      </c>
      <c r="B991" s="6" t="str">
        <f>"陈天和"</f>
        <v>陈天和</v>
      </c>
      <c r="C991" s="6" t="str">
        <f>"男"</f>
        <v>男</v>
      </c>
      <c r="D991" s="6" t="s">
        <v>299</v>
      </c>
      <c r="E991" s="5" t="s">
        <v>222</v>
      </c>
      <c r="F991" s="5"/>
      <c r="H991" s="1"/>
      <c r="I991" s="7"/>
    </row>
    <row r="992" ht="19.95" customHeight="1" spans="1:9">
      <c r="A992" s="5">
        <v>990</v>
      </c>
      <c r="B992" s="6" t="str">
        <f>"陈晓颖"</f>
        <v>陈晓颖</v>
      </c>
      <c r="C992" s="6" t="str">
        <f t="shared" ref="C992:C995" si="220">"女"</f>
        <v>女</v>
      </c>
      <c r="D992" s="6" t="s">
        <v>299</v>
      </c>
      <c r="E992" s="5" t="s">
        <v>129</v>
      </c>
      <c r="F992" s="5"/>
      <c r="H992" s="1"/>
      <c r="I992" s="7"/>
    </row>
    <row r="993" ht="19.95" customHeight="1" spans="1:9">
      <c r="A993" s="5">
        <v>991</v>
      </c>
      <c r="B993" s="6" t="str">
        <f>"郑林丽"</f>
        <v>郑林丽</v>
      </c>
      <c r="C993" s="6" t="str">
        <f t="shared" si="220"/>
        <v>女</v>
      </c>
      <c r="D993" s="6" t="s">
        <v>299</v>
      </c>
      <c r="E993" s="5" t="s">
        <v>770</v>
      </c>
      <c r="F993" s="5"/>
      <c r="H993" s="1"/>
      <c r="I993" s="7"/>
    </row>
    <row r="994" ht="19.95" customHeight="1" spans="1:9">
      <c r="A994" s="5">
        <v>992</v>
      </c>
      <c r="B994" s="6" t="str">
        <f>"粱依蔓"</f>
        <v>粱依蔓</v>
      </c>
      <c r="C994" s="6" t="str">
        <f t="shared" si="220"/>
        <v>女</v>
      </c>
      <c r="D994" s="6" t="s">
        <v>299</v>
      </c>
      <c r="E994" s="5" t="s">
        <v>771</v>
      </c>
      <c r="F994" s="5"/>
      <c r="H994" s="1"/>
      <c r="I994" s="7"/>
    </row>
    <row r="995" ht="19.95" customHeight="1" spans="1:9">
      <c r="A995" s="5">
        <v>993</v>
      </c>
      <c r="B995" s="6" t="str">
        <f>"钟银"</f>
        <v>钟银</v>
      </c>
      <c r="C995" s="6" t="str">
        <f t="shared" si="220"/>
        <v>女</v>
      </c>
      <c r="D995" s="6" t="s">
        <v>299</v>
      </c>
      <c r="E995" s="5" t="s">
        <v>129</v>
      </c>
      <c r="F995" s="5"/>
      <c r="H995" s="1"/>
      <c r="I995" s="7"/>
    </row>
    <row r="996" ht="19.95" customHeight="1" spans="1:9">
      <c r="A996" s="5">
        <v>994</v>
      </c>
      <c r="B996" s="6" t="str">
        <f>"陈兴盛"</f>
        <v>陈兴盛</v>
      </c>
      <c r="C996" s="6" t="str">
        <f t="shared" ref="C996:C999" si="221">"男"</f>
        <v>男</v>
      </c>
      <c r="D996" s="6" t="s">
        <v>299</v>
      </c>
      <c r="E996" s="5" t="s">
        <v>772</v>
      </c>
      <c r="F996" s="5"/>
      <c r="H996" s="1"/>
      <c r="I996" s="7"/>
    </row>
    <row r="997" ht="19.95" customHeight="1" spans="1:9">
      <c r="A997" s="5">
        <v>995</v>
      </c>
      <c r="B997" s="6" t="str">
        <f>"巫江鸿"</f>
        <v>巫江鸿</v>
      </c>
      <c r="C997" s="6" t="str">
        <f t="shared" si="221"/>
        <v>男</v>
      </c>
      <c r="D997" s="6" t="s">
        <v>299</v>
      </c>
      <c r="E997" s="5" t="s">
        <v>773</v>
      </c>
      <c r="F997" s="5"/>
      <c r="H997" s="1"/>
      <c r="I997" s="7"/>
    </row>
    <row r="998" ht="19.95" customHeight="1" spans="1:9">
      <c r="A998" s="5">
        <v>996</v>
      </c>
      <c r="B998" s="6" t="str">
        <f>"廖业胜"</f>
        <v>廖业胜</v>
      </c>
      <c r="C998" s="6" t="str">
        <f t="shared" si="221"/>
        <v>男</v>
      </c>
      <c r="D998" s="6" t="s">
        <v>299</v>
      </c>
      <c r="E998" s="5" t="s">
        <v>774</v>
      </c>
      <c r="F998" s="5"/>
      <c r="H998" s="1"/>
      <c r="I998" s="7"/>
    </row>
    <row r="999" ht="19.95" customHeight="1" spans="1:9">
      <c r="A999" s="5">
        <v>997</v>
      </c>
      <c r="B999" s="6" t="str">
        <f>"王式再"</f>
        <v>王式再</v>
      </c>
      <c r="C999" s="6" t="str">
        <f t="shared" si="221"/>
        <v>男</v>
      </c>
      <c r="D999" s="6" t="s">
        <v>299</v>
      </c>
      <c r="E999" s="5" t="s">
        <v>775</v>
      </c>
      <c r="F999" s="5"/>
      <c r="H999" s="1"/>
      <c r="I999" s="7"/>
    </row>
    <row r="1000" ht="19.95" customHeight="1" spans="1:9">
      <c r="A1000" s="5">
        <v>998</v>
      </c>
      <c r="B1000" s="6" t="str">
        <f>"黄嘉嘉"</f>
        <v>黄嘉嘉</v>
      </c>
      <c r="C1000" s="6" t="str">
        <f t="shared" ref="C1000:C1004" si="222">"女"</f>
        <v>女</v>
      </c>
      <c r="D1000" s="6" t="s">
        <v>299</v>
      </c>
      <c r="E1000" s="5" t="s">
        <v>269</v>
      </c>
      <c r="F1000" s="5"/>
      <c r="H1000" s="1"/>
      <c r="I1000" s="7"/>
    </row>
    <row r="1001" ht="19.95" customHeight="1" spans="1:9">
      <c r="A1001" s="5">
        <v>999</v>
      </c>
      <c r="B1001" s="6" t="str">
        <f>"刘旺"</f>
        <v>刘旺</v>
      </c>
      <c r="C1001" s="6" t="str">
        <f>"男"</f>
        <v>男</v>
      </c>
      <c r="D1001" s="6" t="s">
        <v>299</v>
      </c>
      <c r="E1001" s="5" t="s">
        <v>50</v>
      </c>
      <c r="F1001" s="5"/>
      <c r="H1001" s="1"/>
      <c r="I1001" s="7"/>
    </row>
    <row r="1002" ht="19.95" customHeight="1" spans="1:9">
      <c r="A1002" s="5">
        <v>1000</v>
      </c>
      <c r="B1002" s="6" t="str">
        <f>"罗嘉乐"</f>
        <v>罗嘉乐</v>
      </c>
      <c r="C1002" s="6" t="str">
        <f t="shared" si="222"/>
        <v>女</v>
      </c>
      <c r="D1002" s="6" t="s">
        <v>299</v>
      </c>
      <c r="E1002" s="5" t="s">
        <v>272</v>
      </c>
      <c r="F1002" s="5"/>
      <c r="H1002" s="1"/>
      <c r="I1002" s="7"/>
    </row>
    <row r="1003" ht="19.95" customHeight="1" spans="1:9">
      <c r="A1003" s="5">
        <v>1001</v>
      </c>
      <c r="B1003" s="6" t="str">
        <f>"黄亚媛"</f>
        <v>黄亚媛</v>
      </c>
      <c r="C1003" s="6" t="str">
        <f t="shared" si="222"/>
        <v>女</v>
      </c>
      <c r="D1003" s="6" t="s">
        <v>299</v>
      </c>
      <c r="E1003" s="5" t="s">
        <v>776</v>
      </c>
      <c r="F1003" s="5"/>
      <c r="H1003" s="1"/>
      <c r="I1003" s="7"/>
    </row>
    <row r="1004" ht="19.95" customHeight="1" spans="1:9">
      <c r="A1004" s="5">
        <v>1002</v>
      </c>
      <c r="B1004" s="6" t="str">
        <f>"李双双"</f>
        <v>李双双</v>
      </c>
      <c r="C1004" s="6" t="str">
        <f t="shared" si="222"/>
        <v>女</v>
      </c>
      <c r="D1004" s="6" t="s">
        <v>299</v>
      </c>
      <c r="E1004" s="5" t="s">
        <v>777</v>
      </c>
      <c r="F1004" s="5"/>
      <c r="H1004" s="1"/>
      <c r="I1004" s="7"/>
    </row>
    <row r="1005" ht="19.95" customHeight="1" spans="1:9">
      <c r="A1005" s="5">
        <v>1003</v>
      </c>
      <c r="B1005" s="6" t="str">
        <f>"王良升"</f>
        <v>王良升</v>
      </c>
      <c r="C1005" s="6" t="str">
        <f>"男"</f>
        <v>男</v>
      </c>
      <c r="D1005" s="6" t="s">
        <v>299</v>
      </c>
      <c r="E1005" s="5" t="s">
        <v>273</v>
      </c>
      <c r="F1005" s="5"/>
      <c r="H1005" s="1"/>
      <c r="I1005" s="7"/>
    </row>
    <row r="1006" ht="19.95" customHeight="1" spans="1:9">
      <c r="A1006" s="5">
        <v>1004</v>
      </c>
      <c r="B1006" s="6" t="str">
        <f>"谢丹丹"</f>
        <v>谢丹丹</v>
      </c>
      <c r="C1006" s="6" t="str">
        <f t="shared" ref="C1006:C1011" si="223">"女"</f>
        <v>女</v>
      </c>
      <c r="D1006" s="6" t="s">
        <v>299</v>
      </c>
      <c r="E1006" s="5" t="s">
        <v>778</v>
      </c>
      <c r="F1006" s="5"/>
      <c r="H1006" s="1"/>
      <c r="I1006" s="7"/>
    </row>
    <row r="1007" ht="19.95" customHeight="1" spans="1:9">
      <c r="A1007" s="5">
        <v>1005</v>
      </c>
      <c r="B1007" s="6" t="str">
        <f>"杨珊珊"</f>
        <v>杨珊珊</v>
      </c>
      <c r="C1007" s="6" t="str">
        <f t="shared" si="223"/>
        <v>女</v>
      </c>
      <c r="D1007" s="6" t="s">
        <v>299</v>
      </c>
      <c r="E1007" s="5" t="s">
        <v>779</v>
      </c>
      <c r="F1007" s="5"/>
      <c r="H1007" s="1"/>
      <c r="I1007" s="7"/>
    </row>
    <row r="1008" ht="19.95" customHeight="1" spans="1:9">
      <c r="A1008" s="5">
        <v>1006</v>
      </c>
      <c r="B1008" s="6" t="str">
        <f>"张慧"</f>
        <v>张慧</v>
      </c>
      <c r="C1008" s="6" t="str">
        <f t="shared" si="223"/>
        <v>女</v>
      </c>
      <c r="D1008" s="6" t="s">
        <v>299</v>
      </c>
      <c r="E1008" s="5" t="s">
        <v>780</v>
      </c>
      <c r="F1008" s="5"/>
      <c r="H1008" s="1"/>
      <c r="I1008" s="7"/>
    </row>
    <row r="1009" ht="19.95" customHeight="1" spans="1:9">
      <c r="A1009" s="5">
        <v>1007</v>
      </c>
      <c r="B1009" s="6" t="str">
        <f>"黄燕虹"</f>
        <v>黄燕虹</v>
      </c>
      <c r="C1009" s="6" t="str">
        <f t="shared" si="223"/>
        <v>女</v>
      </c>
      <c r="D1009" s="6" t="s">
        <v>299</v>
      </c>
      <c r="E1009" s="5" t="s">
        <v>288</v>
      </c>
      <c r="F1009" s="5"/>
      <c r="H1009" s="1"/>
      <c r="I1009" s="7"/>
    </row>
    <row r="1010" ht="19.95" customHeight="1" spans="1:9">
      <c r="A1010" s="5">
        <v>1008</v>
      </c>
      <c r="B1010" s="6" t="str">
        <f>"卢翠"</f>
        <v>卢翠</v>
      </c>
      <c r="C1010" s="6" t="str">
        <f t="shared" si="223"/>
        <v>女</v>
      </c>
      <c r="D1010" s="6" t="s">
        <v>299</v>
      </c>
      <c r="E1010" s="5" t="s">
        <v>781</v>
      </c>
      <c r="F1010" s="5"/>
      <c r="H1010" s="1"/>
      <c r="I1010" s="7"/>
    </row>
    <row r="1011" ht="19.95" customHeight="1" spans="1:9">
      <c r="A1011" s="5">
        <v>1009</v>
      </c>
      <c r="B1011" s="6" t="str">
        <f>"黄颖"</f>
        <v>黄颖</v>
      </c>
      <c r="C1011" s="6" t="str">
        <f t="shared" si="223"/>
        <v>女</v>
      </c>
      <c r="D1011" s="6" t="s">
        <v>299</v>
      </c>
      <c r="E1011" s="5" t="s">
        <v>78</v>
      </c>
      <c r="F1011" s="5"/>
      <c r="H1011" s="1"/>
      <c r="I1011" s="7"/>
    </row>
    <row r="1012" ht="19.95" customHeight="1" spans="1:9">
      <c r="A1012" s="5">
        <v>1010</v>
      </c>
      <c r="B1012" s="6" t="str">
        <f>"林初阳"</f>
        <v>林初阳</v>
      </c>
      <c r="C1012" s="6" t="str">
        <f t="shared" ref="C1012:C1014" si="224">"男"</f>
        <v>男</v>
      </c>
      <c r="D1012" s="6" t="s">
        <v>299</v>
      </c>
      <c r="E1012" s="5" t="s">
        <v>782</v>
      </c>
      <c r="F1012" s="5"/>
      <c r="H1012" s="1"/>
      <c r="I1012" s="7"/>
    </row>
    <row r="1013" ht="19.95" customHeight="1" spans="1:9">
      <c r="A1013" s="5">
        <v>1011</v>
      </c>
      <c r="B1013" s="6" t="str">
        <f>"唐荣"</f>
        <v>唐荣</v>
      </c>
      <c r="C1013" s="6" t="str">
        <f t="shared" si="224"/>
        <v>男</v>
      </c>
      <c r="D1013" s="6" t="s">
        <v>299</v>
      </c>
      <c r="E1013" s="5" t="s">
        <v>783</v>
      </c>
      <c r="F1013" s="5"/>
      <c r="H1013" s="1"/>
      <c r="I1013" s="7"/>
    </row>
    <row r="1014" ht="19.95" customHeight="1" spans="1:9">
      <c r="A1014" s="5">
        <v>1012</v>
      </c>
      <c r="B1014" s="6" t="str">
        <f>"符以全"</f>
        <v>符以全</v>
      </c>
      <c r="C1014" s="6" t="str">
        <f t="shared" si="224"/>
        <v>男</v>
      </c>
      <c r="D1014" s="6" t="s">
        <v>299</v>
      </c>
      <c r="E1014" s="5" t="s">
        <v>784</v>
      </c>
      <c r="F1014" s="5"/>
      <c r="H1014" s="1"/>
      <c r="I1014" s="7"/>
    </row>
    <row r="1015" ht="19.95" customHeight="1" spans="1:9">
      <c r="A1015" s="5">
        <v>1013</v>
      </c>
      <c r="B1015" s="6" t="str">
        <f>"董娇"</f>
        <v>董娇</v>
      </c>
      <c r="C1015" s="6" t="str">
        <f t="shared" ref="C1015:C1019" si="225">"女"</f>
        <v>女</v>
      </c>
      <c r="D1015" s="6" t="s">
        <v>299</v>
      </c>
      <c r="E1015" s="5" t="s">
        <v>215</v>
      </c>
      <c r="F1015" s="5"/>
      <c r="H1015" s="1"/>
      <c r="I1015" s="7"/>
    </row>
    <row r="1016" ht="19.95" customHeight="1" spans="1:9">
      <c r="A1016" s="5">
        <v>1014</v>
      </c>
      <c r="B1016" s="6" t="str">
        <f>"黄潇婷"</f>
        <v>黄潇婷</v>
      </c>
      <c r="C1016" s="6" t="str">
        <f t="shared" si="225"/>
        <v>女</v>
      </c>
      <c r="D1016" s="6" t="s">
        <v>299</v>
      </c>
      <c r="E1016" s="5" t="s">
        <v>785</v>
      </c>
      <c r="F1016" s="5"/>
      <c r="H1016" s="1"/>
      <c r="I1016" s="7"/>
    </row>
    <row r="1017" ht="19.95" customHeight="1" spans="1:9">
      <c r="A1017" s="5">
        <v>1015</v>
      </c>
      <c r="B1017" s="6" t="str">
        <f>"杨喜微"</f>
        <v>杨喜微</v>
      </c>
      <c r="C1017" s="6" t="str">
        <f t="shared" si="225"/>
        <v>女</v>
      </c>
      <c r="D1017" s="6" t="s">
        <v>299</v>
      </c>
      <c r="E1017" s="5" t="s">
        <v>786</v>
      </c>
      <c r="F1017" s="5"/>
      <c r="H1017" s="1"/>
      <c r="I1017" s="7"/>
    </row>
    <row r="1018" ht="19.95" customHeight="1" spans="1:9">
      <c r="A1018" s="5">
        <v>1016</v>
      </c>
      <c r="B1018" s="6" t="str">
        <f>"吴彦翠"</f>
        <v>吴彦翠</v>
      </c>
      <c r="C1018" s="6" t="str">
        <f t="shared" si="225"/>
        <v>女</v>
      </c>
      <c r="D1018" s="6" t="s">
        <v>299</v>
      </c>
      <c r="E1018" s="5" t="s">
        <v>787</v>
      </c>
      <c r="F1018" s="5"/>
      <c r="H1018" s="1"/>
      <c r="I1018" s="7"/>
    </row>
    <row r="1019" ht="19.95" customHeight="1" spans="1:9">
      <c r="A1019" s="5">
        <v>1017</v>
      </c>
      <c r="B1019" s="6" t="str">
        <f>"黄沉原"</f>
        <v>黄沉原</v>
      </c>
      <c r="C1019" s="6" t="str">
        <f t="shared" si="225"/>
        <v>女</v>
      </c>
      <c r="D1019" s="6" t="s">
        <v>299</v>
      </c>
      <c r="E1019" s="5" t="s">
        <v>788</v>
      </c>
      <c r="F1019" s="5"/>
      <c r="H1019" s="1"/>
      <c r="I1019" s="7"/>
    </row>
    <row r="1020" ht="19.95" customHeight="1" spans="1:9">
      <c r="A1020" s="5">
        <v>1018</v>
      </c>
      <c r="B1020" s="6" t="str">
        <f>"吉茁荣"</f>
        <v>吉茁荣</v>
      </c>
      <c r="C1020" s="6" t="str">
        <f t="shared" ref="C1020:C1023" si="226">"男"</f>
        <v>男</v>
      </c>
      <c r="D1020" s="6" t="s">
        <v>299</v>
      </c>
      <c r="E1020" s="5" t="s">
        <v>17</v>
      </c>
      <c r="F1020" s="5"/>
      <c r="H1020" s="1"/>
      <c r="I1020" s="7"/>
    </row>
    <row r="1021" ht="19.95" customHeight="1" spans="1:9">
      <c r="A1021" s="5">
        <v>1019</v>
      </c>
      <c r="B1021" s="6" t="str">
        <f>"张成良"</f>
        <v>张成良</v>
      </c>
      <c r="C1021" s="6" t="str">
        <f t="shared" si="226"/>
        <v>男</v>
      </c>
      <c r="D1021" s="6" t="s">
        <v>299</v>
      </c>
      <c r="E1021" s="5" t="s">
        <v>535</v>
      </c>
      <c r="F1021" s="5"/>
      <c r="H1021" s="1"/>
      <c r="I1021" s="7"/>
    </row>
    <row r="1022" ht="19.95" customHeight="1" spans="1:9">
      <c r="A1022" s="5">
        <v>1020</v>
      </c>
      <c r="B1022" s="6" t="str">
        <f>"邓雪晴"</f>
        <v>邓雪晴</v>
      </c>
      <c r="C1022" s="6" t="str">
        <f t="shared" ref="C1022:C1025" si="227">"女"</f>
        <v>女</v>
      </c>
      <c r="D1022" s="6" t="s">
        <v>299</v>
      </c>
      <c r="E1022" s="5" t="s">
        <v>789</v>
      </c>
      <c r="F1022" s="5"/>
      <c r="H1022" s="1"/>
      <c r="I1022" s="7"/>
    </row>
    <row r="1023" ht="19.95" customHeight="1" spans="1:9">
      <c r="A1023" s="5">
        <v>1021</v>
      </c>
      <c r="B1023" s="6" t="str">
        <f>"李子春"</f>
        <v>李子春</v>
      </c>
      <c r="C1023" s="6" t="str">
        <f t="shared" si="226"/>
        <v>男</v>
      </c>
      <c r="D1023" s="6" t="s">
        <v>299</v>
      </c>
      <c r="E1023" s="5" t="s">
        <v>395</v>
      </c>
      <c r="F1023" s="5"/>
      <c r="H1023" s="1"/>
      <c r="I1023" s="7"/>
    </row>
    <row r="1024" ht="19.95" customHeight="1" spans="1:9">
      <c r="A1024" s="5">
        <v>1022</v>
      </c>
      <c r="B1024" s="6" t="str">
        <f>"邢贝贝"</f>
        <v>邢贝贝</v>
      </c>
      <c r="C1024" s="6" t="str">
        <f t="shared" si="227"/>
        <v>女</v>
      </c>
      <c r="D1024" s="6" t="s">
        <v>299</v>
      </c>
      <c r="E1024" s="5" t="s">
        <v>790</v>
      </c>
      <c r="F1024" s="5"/>
      <c r="H1024" s="1"/>
      <c r="I1024" s="7"/>
    </row>
    <row r="1025" ht="19.95" customHeight="1" spans="1:9">
      <c r="A1025" s="5">
        <v>1023</v>
      </c>
      <c r="B1025" s="6" t="str">
        <f>"张喜婷"</f>
        <v>张喜婷</v>
      </c>
      <c r="C1025" s="6" t="str">
        <f t="shared" si="227"/>
        <v>女</v>
      </c>
      <c r="D1025" s="6" t="s">
        <v>299</v>
      </c>
      <c r="E1025" s="5" t="s">
        <v>791</v>
      </c>
      <c r="F1025" s="5"/>
      <c r="H1025" s="1"/>
      <c r="I1025" s="7"/>
    </row>
    <row r="1026" ht="19.95" customHeight="1" spans="1:9">
      <c r="A1026" s="5">
        <v>1024</v>
      </c>
      <c r="B1026" s="6" t="str">
        <f>"邢杜"</f>
        <v>邢杜</v>
      </c>
      <c r="C1026" s="6" t="str">
        <f t="shared" ref="C1026:C1031" si="228">"男"</f>
        <v>男</v>
      </c>
      <c r="D1026" s="6" t="s">
        <v>299</v>
      </c>
      <c r="E1026" s="5" t="s">
        <v>792</v>
      </c>
      <c r="F1026" s="5"/>
      <c r="H1026" s="1"/>
      <c r="I1026" s="7"/>
    </row>
    <row r="1027" ht="19.95" customHeight="1" spans="1:9">
      <c r="A1027" s="5">
        <v>1025</v>
      </c>
      <c r="B1027" s="6" t="str">
        <f>"李蔓"</f>
        <v>李蔓</v>
      </c>
      <c r="C1027" s="6" t="str">
        <f t="shared" ref="C1027:C1030" si="229">"女"</f>
        <v>女</v>
      </c>
      <c r="D1027" s="6" t="s">
        <v>299</v>
      </c>
      <c r="E1027" s="5" t="s">
        <v>428</v>
      </c>
      <c r="F1027" s="5"/>
      <c r="H1027" s="1"/>
      <c r="I1027" s="7"/>
    </row>
    <row r="1028" ht="19.95" customHeight="1" spans="1:9">
      <c r="A1028" s="5">
        <v>1026</v>
      </c>
      <c r="B1028" s="6" t="str">
        <f>"吴莹"</f>
        <v>吴莹</v>
      </c>
      <c r="C1028" s="6" t="str">
        <f t="shared" si="229"/>
        <v>女</v>
      </c>
      <c r="D1028" s="6" t="s">
        <v>299</v>
      </c>
      <c r="E1028" s="5" t="s">
        <v>173</v>
      </c>
      <c r="F1028" s="5"/>
      <c r="H1028" s="1"/>
      <c r="I1028" s="7"/>
    </row>
    <row r="1029" ht="19.95" customHeight="1" spans="1:9">
      <c r="A1029" s="5">
        <v>1027</v>
      </c>
      <c r="B1029" s="6" t="str">
        <f>"何逢健"</f>
        <v>何逢健</v>
      </c>
      <c r="C1029" s="6" t="str">
        <f t="shared" si="228"/>
        <v>男</v>
      </c>
      <c r="D1029" s="6" t="s">
        <v>299</v>
      </c>
      <c r="E1029" s="5" t="s">
        <v>793</v>
      </c>
      <c r="F1029" s="5"/>
      <c r="H1029" s="1"/>
      <c r="I1029" s="7"/>
    </row>
    <row r="1030" ht="19.95" customHeight="1" spans="1:9">
      <c r="A1030" s="5">
        <v>1028</v>
      </c>
      <c r="B1030" s="6" t="str">
        <f>"黄宝莹"</f>
        <v>黄宝莹</v>
      </c>
      <c r="C1030" s="6" t="str">
        <f t="shared" si="229"/>
        <v>女</v>
      </c>
      <c r="D1030" s="6" t="s">
        <v>299</v>
      </c>
      <c r="E1030" s="5" t="s">
        <v>794</v>
      </c>
      <c r="F1030" s="5"/>
      <c r="H1030" s="1"/>
      <c r="I1030" s="7"/>
    </row>
    <row r="1031" ht="19.95" customHeight="1" spans="1:9">
      <c r="A1031" s="5">
        <v>1029</v>
      </c>
      <c r="B1031" s="6" t="str">
        <f>"邱全亮"</f>
        <v>邱全亮</v>
      </c>
      <c r="C1031" s="6" t="str">
        <f t="shared" si="228"/>
        <v>男</v>
      </c>
      <c r="D1031" s="6" t="s">
        <v>299</v>
      </c>
      <c r="E1031" s="5" t="s">
        <v>795</v>
      </c>
      <c r="F1031" s="5"/>
      <c r="H1031" s="1"/>
      <c r="I1031" s="7"/>
    </row>
    <row r="1032" ht="19.95" customHeight="1" spans="1:9">
      <c r="A1032" s="5">
        <v>1030</v>
      </c>
      <c r="B1032" s="6" t="str">
        <f>"林淋"</f>
        <v>林淋</v>
      </c>
      <c r="C1032" s="6" t="str">
        <f>"女"</f>
        <v>女</v>
      </c>
      <c r="D1032" s="6" t="s">
        <v>299</v>
      </c>
      <c r="E1032" s="5" t="s">
        <v>130</v>
      </c>
      <c r="F1032" s="5"/>
      <c r="H1032" s="1"/>
      <c r="I1032" s="7"/>
    </row>
    <row r="1033" ht="19.95" customHeight="1" spans="1:9">
      <c r="A1033" s="5">
        <v>1031</v>
      </c>
      <c r="B1033" s="6" t="str">
        <f>"何俊"</f>
        <v>何俊</v>
      </c>
      <c r="C1033" s="6" t="str">
        <f t="shared" ref="C1033:C1037" si="230">"男"</f>
        <v>男</v>
      </c>
      <c r="D1033" s="6" t="s">
        <v>299</v>
      </c>
      <c r="E1033" s="5" t="s">
        <v>796</v>
      </c>
      <c r="F1033" s="5"/>
      <c r="H1033" s="1"/>
      <c r="I1033" s="7"/>
    </row>
    <row r="1034" ht="19.95" customHeight="1" spans="1:9">
      <c r="A1034" s="5">
        <v>1032</v>
      </c>
      <c r="B1034" s="6" t="str">
        <f>"韩香"</f>
        <v>韩香</v>
      </c>
      <c r="C1034" s="6" t="str">
        <f>"女"</f>
        <v>女</v>
      </c>
      <c r="D1034" s="6" t="s">
        <v>299</v>
      </c>
      <c r="E1034" s="5" t="s">
        <v>797</v>
      </c>
      <c r="F1034" s="5"/>
      <c r="H1034" s="1"/>
      <c r="I1034" s="7"/>
    </row>
    <row r="1035" ht="19.95" customHeight="1" spans="1:9">
      <c r="A1035" s="5">
        <v>1033</v>
      </c>
      <c r="B1035" s="6" t="str">
        <f>"陈泽锌"</f>
        <v>陈泽锌</v>
      </c>
      <c r="C1035" s="6" t="str">
        <f t="shared" si="230"/>
        <v>男</v>
      </c>
      <c r="D1035" s="6" t="s">
        <v>299</v>
      </c>
      <c r="E1035" s="5" t="s">
        <v>798</v>
      </c>
      <c r="F1035" s="5"/>
      <c r="H1035" s="1"/>
      <c r="I1035" s="7"/>
    </row>
    <row r="1036" ht="19.95" customHeight="1" spans="1:9">
      <c r="A1036" s="5">
        <v>1034</v>
      </c>
      <c r="B1036" s="6" t="str">
        <f>"吴拓"</f>
        <v>吴拓</v>
      </c>
      <c r="C1036" s="6" t="str">
        <f t="shared" si="230"/>
        <v>男</v>
      </c>
      <c r="D1036" s="6" t="s">
        <v>299</v>
      </c>
      <c r="E1036" s="5" t="s">
        <v>84</v>
      </c>
      <c r="F1036" s="5"/>
      <c r="H1036" s="1"/>
      <c r="I1036" s="7"/>
    </row>
    <row r="1037" ht="19.95" customHeight="1" spans="1:9">
      <c r="A1037" s="5">
        <v>1035</v>
      </c>
      <c r="B1037" s="6" t="str">
        <f>"严朝阳"</f>
        <v>严朝阳</v>
      </c>
      <c r="C1037" s="6" t="str">
        <f t="shared" si="230"/>
        <v>男</v>
      </c>
      <c r="D1037" s="6" t="s">
        <v>299</v>
      </c>
      <c r="E1037" s="5" t="s">
        <v>799</v>
      </c>
      <c r="F1037" s="5"/>
      <c r="H1037" s="1"/>
      <c r="I1037" s="7"/>
    </row>
    <row r="1038" ht="19.95" customHeight="1" spans="1:9">
      <c r="A1038" s="5">
        <v>1036</v>
      </c>
      <c r="B1038" s="6" t="str">
        <f>"陈壮教"</f>
        <v>陈壮教</v>
      </c>
      <c r="C1038" s="6" t="str">
        <f t="shared" ref="C1038:C1042" si="231">"女"</f>
        <v>女</v>
      </c>
      <c r="D1038" s="6" t="s">
        <v>299</v>
      </c>
      <c r="E1038" s="5" t="s">
        <v>800</v>
      </c>
      <c r="F1038" s="5"/>
      <c r="H1038" s="1"/>
      <c r="I1038" s="7"/>
    </row>
    <row r="1039" ht="19.95" customHeight="1" spans="1:9">
      <c r="A1039" s="5">
        <v>1037</v>
      </c>
      <c r="B1039" s="6" t="str">
        <f>"周弟友"</f>
        <v>周弟友</v>
      </c>
      <c r="C1039" s="6" t="str">
        <f t="shared" ref="C1039:C1043" si="232">"男"</f>
        <v>男</v>
      </c>
      <c r="D1039" s="6" t="s">
        <v>299</v>
      </c>
      <c r="E1039" s="5" t="s">
        <v>801</v>
      </c>
      <c r="F1039" s="5"/>
      <c r="H1039" s="1"/>
      <c r="I1039" s="7"/>
    </row>
    <row r="1040" ht="19.95" customHeight="1" spans="1:9">
      <c r="A1040" s="5">
        <v>1038</v>
      </c>
      <c r="B1040" s="6" t="str">
        <f>"黄超明"</f>
        <v>黄超明</v>
      </c>
      <c r="C1040" s="6" t="str">
        <f t="shared" si="232"/>
        <v>男</v>
      </c>
      <c r="D1040" s="6" t="s">
        <v>299</v>
      </c>
      <c r="E1040" s="5" t="s">
        <v>802</v>
      </c>
      <c r="F1040" s="5"/>
      <c r="H1040" s="1"/>
      <c r="I1040" s="7"/>
    </row>
    <row r="1041" ht="19.95" customHeight="1" spans="1:9">
      <c r="A1041" s="5">
        <v>1039</v>
      </c>
      <c r="B1041" s="6" t="str">
        <f>"吴晓云"</f>
        <v>吴晓云</v>
      </c>
      <c r="C1041" s="6" t="str">
        <f t="shared" si="231"/>
        <v>女</v>
      </c>
      <c r="D1041" s="6" t="s">
        <v>299</v>
      </c>
      <c r="E1041" s="5" t="s">
        <v>803</v>
      </c>
      <c r="F1041" s="5"/>
      <c r="H1041" s="1"/>
      <c r="I1041" s="7"/>
    </row>
    <row r="1042" ht="19.95" customHeight="1" spans="1:9">
      <c r="A1042" s="5">
        <v>1040</v>
      </c>
      <c r="B1042" s="6" t="str">
        <f>"王金妹"</f>
        <v>王金妹</v>
      </c>
      <c r="C1042" s="6" t="str">
        <f t="shared" si="231"/>
        <v>女</v>
      </c>
      <c r="D1042" s="6" t="s">
        <v>299</v>
      </c>
      <c r="E1042" s="5" t="s">
        <v>804</v>
      </c>
      <c r="F1042" s="5"/>
      <c r="H1042" s="1"/>
      <c r="I1042" s="7"/>
    </row>
    <row r="1043" ht="19.95" customHeight="1" spans="1:9">
      <c r="A1043" s="5">
        <v>1041</v>
      </c>
      <c r="B1043" s="6" t="str">
        <f>"符茂彬"</f>
        <v>符茂彬</v>
      </c>
      <c r="C1043" s="6" t="str">
        <f t="shared" si="232"/>
        <v>男</v>
      </c>
      <c r="D1043" s="6" t="s">
        <v>299</v>
      </c>
      <c r="E1043" s="5" t="s">
        <v>805</v>
      </c>
      <c r="F1043" s="5"/>
      <c r="H1043" s="1"/>
      <c r="I1043" s="7"/>
    </row>
    <row r="1044" ht="19.95" customHeight="1" spans="1:9">
      <c r="A1044" s="5">
        <v>1042</v>
      </c>
      <c r="B1044" s="6" t="str">
        <f>"陈小莉"</f>
        <v>陈小莉</v>
      </c>
      <c r="C1044" s="6" t="str">
        <f t="shared" ref="C1044:C1047" si="233">"女"</f>
        <v>女</v>
      </c>
      <c r="D1044" s="6" t="s">
        <v>299</v>
      </c>
      <c r="E1044" s="5" t="s">
        <v>806</v>
      </c>
      <c r="F1044" s="5"/>
      <c r="H1044" s="1"/>
      <c r="I1044" s="7"/>
    </row>
    <row r="1045" ht="19.95" customHeight="1" spans="1:9">
      <c r="A1045" s="5">
        <v>1043</v>
      </c>
      <c r="B1045" s="6" t="str">
        <f>"谭骐"</f>
        <v>谭骐</v>
      </c>
      <c r="C1045" s="6" t="str">
        <f t="shared" ref="C1045:C1051" si="234">"男"</f>
        <v>男</v>
      </c>
      <c r="D1045" s="6" t="s">
        <v>299</v>
      </c>
      <c r="E1045" s="5" t="s">
        <v>807</v>
      </c>
      <c r="F1045" s="5"/>
      <c r="H1045" s="1"/>
      <c r="I1045" s="7"/>
    </row>
    <row r="1046" ht="19.95" customHeight="1" spans="1:9">
      <c r="A1046" s="5">
        <v>1044</v>
      </c>
      <c r="B1046" s="6" t="str">
        <f>"苏红"</f>
        <v>苏红</v>
      </c>
      <c r="C1046" s="6" t="str">
        <f t="shared" si="233"/>
        <v>女</v>
      </c>
      <c r="D1046" s="6" t="s">
        <v>299</v>
      </c>
      <c r="E1046" s="5" t="s">
        <v>808</v>
      </c>
      <c r="F1046" s="5"/>
      <c r="H1046" s="1"/>
      <c r="I1046" s="7"/>
    </row>
    <row r="1047" ht="19.95" customHeight="1" spans="1:9">
      <c r="A1047" s="5">
        <v>1045</v>
      </c>
      <c r="B1047" s="6" t="str">
        <f>"吉美净"</f>
        <v>吉美净</v>
      </c>
      <c r="C1047" s="6" t="str">
        <f t="shared" si="233"/>
        <v>女</v>
      </c>
      <c r="D1047" s="6" t="s">
        <v>299</v>
      </c>
      <c r="E1047" s="5" t="s">
        <v>213</v>
      </c>
      <c r="F1047" s="5"/>
      <c r="H1047" s="1"/>
      <c r="I1047" s="7"/>
    </row>
    <row r="1048" ht="19.95" customHeight="1" spans="1:9">
      <c r="A1048" s="5">
        <v>1046</v>
      </c>
      <c r="B1048" s="6" t="str">
        <f>"郭修泽"</f>
        <v>郭修泽</v>
      </c>
      <c r="C1048" s="6" t="str">
        <f t="shared" si="234"/>
        <v>男</v>
      </c>
      <c r="D1048" s="6" t="s">
        <v>299</v>
      </c>
      <c r="E1048" s="5" t="s">
        <v>809</v>
      </c>
      <c r="F1048" s="5"/>
      <c r="H1048" s="1"/>
      <c r="I1048" s="7"/>
    </row>
    <row r="1049" ht="19.95" customHeight="1" spans="1:9">
      <c r="A1049" s="5">
        <v>1047</v>
      </c>
      <c r="B1049" s="6" t="str">
        <f>"陈希"</f>
        <v>陈希</v>
      </c>
      <c r="C1049" s="6" t="str">
        <f t="shared" ref="C1049:C1054" si="235">"女"</f>
        <v>女</v>
      </c>
      <c r="D1049" s="6" t="s">
        <v>299</v>
      </c>
      <c r="E1049" s="5" t="s">
        <v>58</v>
      </c>
      <c r="F1049" s="5"/>
      <c r="H1049" s="1"/>
      <c r="I1049" s="7"/>
    </row>
    <row r="1050" ht="19.95" customHeight="1" spans="1:9">
      <c r="A1050" s="5">
        <v>1048</v>
      </c>
      <c r="B1050" s="6" t="str">
        <f>"陈合林"</f>
        <v>陈合林</v>
      </c>
      <c r="C1050" s="6" t="str">
        <f t="shared" si="234"/>
        <v>男</v>
      </c>
      <c r="D1050" s="6" t="s">
        <v>299</v>
      </c>
      <c r="E1050" s="5" t="s">
        <v>810</v>
      </c>
      <c r="F1050" s="5"/>
      <c r="H1050" s="1"/>
      <c r="I1050" s="7"/>
    </row>
    <row r="1051" ht="19.95" customHeight="1" spans="1:9">
      <c r="A1051" s="5">
        <v>1049</v>
      </c>
      <c r="B1051" s="6" t="str">
        <f>"吴仕勇"</f>
        <v>吴仕勇</v>
      </c>
      <c r="C1051" s="6" t="str">
        <f t="shared" si="234"/>
        <v>男</v>
      </c>
      <c r="D1051" s="6" t="s">
        <v>299</v>
      </c>
      <c r="E1051" s="5" t="s">
        <v>811</v>
      </c>
      <c r="F1051" s="5"/>
      <c r="H1051" s="1"/>
      <c r="I1051" s="7"/>
    </row>
    <row r="1052" ht="19.95" customHeight="1" spans="1:9">
      <c r="A1052" s="5">
        <v>1050</v>
      </c>
      <c r="B1052" s="6" t="str">
        <f>"朱文惠"</f>
        <v>朱文惠</v>
      </c>
      <c r="C1052" s="6" t="str">
        <f t="shared" si="235"/>
        <v>女</v>
      </c>
      <c r="D1052" s="6" t="s">
        <v>299</v>
      </c>
      <c r="E1052" s="5" t="s">
        <v>812</v>
      </c>
      <c r="F1052" s="5"/>
      <c r="H1052" s="1"/>
      <c r="I1052" s="7"/>
    </row>
    <row r="1053" ht="19.95" customHeight="1" spans="1:9">
      <c r="A1053" s="5">
        <v>1051</v>
      </c>
      <c r="B1053" s="6" t="str">
        <f>"董振洁"</f>
        <v>董振洁</v>
      </c>
      <c r="C1053" s="6" t="str">
        <f t="shared" si="235"/>
        <v>女</v>
      </c>
      <c r="D1053" s="6" t="s">
        <v>299</v>
      </c>
      <c r="E1053" s="5" t="s">
        <v>358</v>
      </c>
      <c r="F1053" s="5"/>
      <c r="H1053" s="1"/>
      <c r="I1053" s="7"/>
    </row>
    <row r="1054" ht="19.95" customHeight="1" spans="1:9">
      <c r="A1054" s="5">
        <v>1052</v>
      </c>
      <c r="B1054" s="6" t="str">
        <f>"黄黎慧"</f>
        <v>黄黎慧</v>
      </c>
      <c r="C1054" s="6" t="str">
        <f t="shared" si="235"/>
        <v>女</v>
      </c>
      <c r="D1054" s="6" t="s">
        <v>299</v>
      </c>
      <c r="E1054" s="5" t="s">
        <v>129</v>
      </c>
      <c r="F1054" s="5"/>
      <c r="H1054" s="1"/>
      <c r="I1054" s="7"/>
    </row>
    <row r="1055" ht="19.95" customHeight="1" spans="1:9">
      <c r="A1055" s="5">
        <v>1053</v>
      </c>
      <c r="B1055" s="6" t="str">
        <f>"林千兴"</f>
        <v>林千兴</v>
      </c>
      <c r="C1055" s="6" t="str">
        <f t="shared" ref="C1055:C1065" si="236">"男"</f>
        <v>男</v>
      </c>
      <c r="D1055" s="6" t="s">
        <v>299</v>
      </c>
      <c r="E1055" s="5" t="s">
        <v>813</v>
      </c>
      <c r="F1055" s="5"/>
      <c r="H1055" s="1"/>
      <c r="I1055" s="7"/>
    </row>
    <row r="1056" ht="19.95" customHeight="1" spans="1:9">
      <c r="A1056" s="5">
        <v>1054</v>
      </c>
      <c r="B1056" s="6" t="str">
        <f>"陈贤煌"</f>
        <v>陈贤煌</v>
      </c>
      <c r="C1056" s="6" t="str">
        <f t="shared" si="236"/>
        <v>男</v>
      </c>
      <c r="D1056" s="6" t="s">
        <v>299</v>
      </c>
      <c r="E1056" s="5" t="s">
        <v>814</v>
      </c>
      <c r="F1056" s="5"/>
      <c r="H1056" s="1"/>
      <c r="I1056" s="7"/>
    </row>
    <row r="1057" ht="19.95" customHeight="1" spans="1:9">
      <c r="A1057" s="5">
        <v>1055</v>
      </c>
      <c r="B1057" s="6" t="str">
        <f>"符延妃"</f>
        <v>符延妃</v>
      </c>
      <c r="C1057" s="6" t="str">
        <f>"女"</f>
        <v>女</v>
      </c>
      <c r="D1057" s="6" t="s">
        <v>299</v>
      </c>
      <c r="E1057" s="5" t="s">
        <v>815</v>
      </c>
      <c r="F1057" s="5"/>
      <c r="H1057" s="1"/>
      <c r="I1057" s="7"/>
    </row>
    <row r="1058" ht="19.95" customHeight="1" spans="1:9">
      <c r="A1058" s="5">
        <v>1056</v>
      </c>
      <c r="B1058" s="6" t="str">
        <f>"吉美玲"</f>
        <v>吉美玲</v>
      </c>
      <c r="C1058" s="6" t="str">
        <f>"女"</f>
        <v>女</v>
      </c>
      <c r="D1058" s="6" t="s">
        <v>299</v>
      </c>
      <c r="E1058" s="5" t="s">
        <v>816</v>
      </c>
      <c r="F1058" s="5"/>
      <c r="H1058" s="1"/>
      <c r="I1058" s="7"/>
    </row>
    <row r="1059" ht="19.95" customHeight="1" spans="1:9">
      <c r="A1059" s="5">
        <v>1057</v>
      </c>
      <c r="B1059" s="6" t="str">
        <f>"黎发本"</f>
        <v>黎发本</v>
      </c>
      <c r="C1059" s="6" t="str">
        <f t="shared" si="236"/>
        <v>男</v>
      </c>
      <c r="D1059" s="6" t="s">
        <v>299</v>
      </c>
      <c r="E1059" s="5" t="s">
        <v>817</v>
      </c>
      <c r="F1059" s="5"/>
      <c r="H1059" s="1"/>
      <c r="I1059" s="7"/>
    </row>
    <row r="1060" ht="19.95" customHeight="1" spans="1:9">
      <c r="A1060" s="5">
        <v>1058</v>
      </c>
      <c r="B1060" s="6" t="str">
        <f>"钟尊腾"</f>
        <v>钟尊腾</v>
      </c>
      <c r="C1060" s="6" t="str">
        <f t="shared" si="236"/>
        <v>男</v>
      </c>
      <c r="D1060" s="6" t="s">
        <v>299</v>
      </c>
      <c r="E1060" s="5" t="s">
        <v>818</v>
      </c>
      <c r="F1060" s="5"/>
      <c r="H1060" s="1"/>
      <c r="I1060" s="7"/>
    </row>
    <row r="1061" ht="19.95" customHeight="1" spans="1:9">
      <c r="A1061" s="5">
        <v>1059</v>
      </c>
      <c r="B1061" s="6" t="str">
        <f>"梁达辉"</f>
        <v>梁达辉</v>
      </c>
      <c r="C1061" s="6" t="str">
        <f t="shared" si="236"/>
        <v>男</v>
      </c>
      <c r="D1061" s="6" t="s">
        <v>299</v>
      </c>
      <c r="E1061" s="5" t="s">
        <v>819</v>
      </c>
      <c r="F1061" s="5"/>
      <c r="H1061" s="1"/>
      <c r="I1061" s="7"/>
    </row>
    <row r="1062" ht="19.95" customHeight="1" spans="1:9">
      <c r="A1062" s="5">
        <v>1060</v>
      </c>
      <c r="B1062" s="6" t="str">
        <f>"陈智涛"</f>
        <v>陈智涛</v>
      </c>
      <c r="C1062" s="6" t="str">
        <f t="shared" si="236"/>
        <v>男</v>
      </c>
      <c r="D1062" s="6" t="s">
        <v>299</v>
      </c>
      <c r="E1062" s="5" t="s">
        <v>820</v>
      </c>
      <c r="F1062" s="5"/>
      <c r="H1062" s="1"/>
      <c r="I1062" s="7"/>
    </row>
    <row r="1063" ht="19.95" customHeight="1" spans="1:9">
      <c r="A1063" s="5">
        <v>1061</v>
      </c>
      <c r="B1063" s="6" t="str">
        <f>"伍仕光"</f>
        <v>伍仕光</v>
      </c>
      <c r="C1063" s="6" t="str">
        <f t="shared" si="236"/>
        <v>男</v>
      </c>
      <c r="D1063" s="6" t="s">
        <v>299</v>
      </c>
      <c r="E1063" s="5" t="s">
        <v>821</v>
      </c>
      <c r="F1063" s="5"/>
      <c r="H1063" s="1"/>
      <c r="I1063" s="7"/>
    </row>
    <row r="1064" ht="19.95" customHeight="1" spans="1:9">
      <c r="A1064" s="5">
        <v>1062</v>
      </c>
      <c r="B1064" s="6" t="str">
        <f>"麦宗锦"</f>
        <v>麦宗锦</v>
      </c>
      <c r="C1064" s="6" t="str">
        <f t="shared" si="236"/>
        <v>男</v>
      </c>
      <c r="D1064" s="6" t="s">
        <v>299</v>
      </c>
      <c r="E1064" s="5" t="s">
        <v>822</v>
      </c>
      <c r="F1064" s="5"/>
      <c r="H1064" s="1"/>
      <c r="I1064" s="7"/>
    </row>
    <row r="1065" ht="19.95" customHeight="1" spans="1:9">
      <c r="A1065" s="5">
        <v>1063</v>
      </c>
      <c r="B1065" s="6" t="str">
        <f>"梅志伟"</f>
        <v>梅志伟</v>
      </c>
      <c r="C1065" s="6" t="str">
        <f t="shared" si="236"/>
        <v>男</v>
      </c>
      <c r="D1065" s="6" t="s">
        <v>299</v>
      </c>
      <c r="E1065" s="5" t="s">
        <v>285</v>
      </c>
      <c r="F1065" s="5"/>
      <c r="H1065" s="1"/>
      <c r="I1065" s="7"/>
    </row>
    <row r="1066" ht="19.95" customHeight="1" spans="1:9">
      <c r="A1066" s="5">
        <v>1064</v>
      </c>
      <c r="B1066" s="6" t="str">
        <f>"何萍"</f>
        <v>何萍</v>
      </c>
      <c r="C1066" s="6" t="str">
        <f t="shared" ref="C1066:C1070" si="237">"女"</f>
        <v>女</v>
      </c>
      <c r="D1066" s="6" t="s">
        <v>299</v>
      </c>
      <c r="E1066" s="5" t="s">
        <v>823</v>
      </c>
      <c r="F1066" s="5"/>
      <c r="H1066" s="1"/>
      <c r="I1066" s="7"/>
    </row>
    <row r="1067" ht="19.95" customHeight="1" spans="1:9">
      <c r="A1067" s="5">
        <v>1065</v>
      </c>
      <c r="B1067" s="6" t="str">
        <f>"黄峥翔"</f>
        <v>黄峥翔</v>
      </c>
      <c r="C1067" s="6" t="str">
        <f t="shared" si="237"/>
        <v>女</v>
      </c>
      <c r="D1067" s="6" t="s">
        <v>299</v>
      </c>
      <c r="E1067" s="5" t="s">
        <v>824</v>
      </c>
      <c r="F1067" s="5"/>
      <c r="H1067" s="1"/>
      <c r="I1067" s="7"/>
    </row>
    <row r="1068" ht="19.95" customHeight="1" spans="1:9">
      <c r="A1068" s="5">
        <v>1066</v>
      </c>
      <c r="B1068" s="6" t="str">
        <f>"彭娟"</f>
        <v>彭娟</v>
      </c>
      <c r="C1068" s="6" t="str">
        <f t="shared" si="237"/>
        <v>女</v>
      </c>
      <c r="D1068" s="6" t="s">
        <v>299</v>
      </c>
      <c r="E1068" s="5" t="s">
        <v>825</v>
      </c>
      <c r="F1068" s="5"/>
      <c r="H1068" s="1"/>
      <c r="I1068" s="7"/>
    </row>
    <row r="1069" ht="19.95" customHeight="1" spans="1:9">
      <c r="A1069" s="5">
        <v>1067</v>
      </c>
      <c r="B1069" s="6" t="str">
        <f>"符霜"</f>
        <v>符霜</v>
      </c>
      <c r="C1069" s="6" t="str">
        <f t="shared" si="237"/>
        <v>女</v>
      </c>
      <c r="D1069" s="6" t="s">
        <v>299</v>
      </c>
      <c r="E1069" s="5" t="s">
        <v>30</v>
      </c>
      <c r="F1069" s="5"/>
      <c r="H1069" s="1"/>
      <c r="I1069" s="7"/>
    </row>
    <row r="1070" ht="19.95" customHeight="1" spans="1:9">
      <c r="A1070" s="5">
        <v>1068</v>
      </c>
      <c r="B1070" s="6" t="str">
        <f>"戴琼美"</f>
        <v>戴琼美</v>
      </c>
      <c r="C1070" s="6" t="str">
        <f t="shared" si="237"/>
        <v>女</v>
      </c>
      <c r="D1070" s="6" t="s">
        <v>299</v>
      </c>
      <c r="E1070" s="5" t="s">
        <v>826</v>
      </c>
      <c r="F1070" s="5"/>
      <c r="H1070" s="1"/>
      <c r="I1070" s="7"/>
    </row>
    <row r="1071" ht="19.95" customHeight="1" spans="1:9">
      <c r="A1071" s="5">
        <v>1069</v>
      </c>
      <c r="B1071" s="6" t="str">
        <f>"罗焕"</f>
        <v>罗焕</v>
      </c>
      <c r="C1071" s="6" t="str">
        <f t="shared" ref="C1071:C1077" si="238">"男"</f>
        <v>男</v>
      </c>
      <c r="D1071" s="6" t="s">
        <v>299</v>
      </c>
      <c r="E1071" s="5" t="s">
        <v>827</v>
      </c>
      <c r="F1071" s="5"/>
      <c r="H1071" s="1"/>
      <c r="I1071" s="7"/>
    </row>
    <row r="1072" ht="19.95" customHeight="1" spans="1:9">
      <c r="A1072" s="5">
        <v>1070</v>
      </c>
      <c r="B1072" s="6" t="str">
        <f>"杨京潮"</f>
        <v>杨京潮</v>
      </c>
      <c r="C1072" s="6" t="str">
        <f t="shared" si="238"/>
        <v>男</v>
      </c>
      <c r="D1072" s="6" t="s">
        <v>299</v>
      </c>
      <c r="E1072" s="5" t="s">
        <v>309</v>
      </c>
      <c r="F1072" s="5"/>
      <c r="H1072" s="1"/>
      <c r="I1072" s="7"/>
    </row>
    <row r="1073" ht="19.95" customHeight="1" spans="1:9">
      <c r="A1073" s="5">
        <v>1071</v>
      </c>
      <c r="B1073" s="6" t="str">
        <f>"谢琦羚"</f>
        <v>谢琦羚</v>
      </c>
      <c r="C1073" s="6" t="str">
        <f>"女"</f>
        <v>女</v>
      </c>
      <c r="D1073" s="6" t="s">
        <v>828</v>
      </c>
      <c r="E1073" s="5" t="s">
        <v>829</v>
      </c>
      <c r="F1073" s="5"/>
      <c r="H1073" s="1"/>
      <c r="I1073" s="7"/>
    </row>
    <row r="1074" ht="19.95" customHeight="1" spans="1:9">
      <c r="A1074" s="5">
        <v>1072</v>
      </c>
      <c r="B1074" s="6" t="str">
        <f>"许炳超"</f>
        <v>许炳超</v>
      </c>
      <c r="C1074" s="6" t="str">
        <f t="shared" si="238"/>
        <v>男</v>
      </c>
      <c r="D1074" s="6" t="s">
        <v>828</v>
      </c>
      <c r="E1074" s="5" t="s">
        <v>830</v>
      </c>
      <c r="F1074" s="5"/>
      <c r="H1074" s="1"/>
      <c r="I1074" s="7"/>
    </row>
    <row r="1075" ht="19.95" customHeight="1" spans="1:9">
      <c r="A1075" s="5">
        <v>1073</v>
      </c>
      <c r="B1075" s="6" t="str">
        <f>"许伟立"</f>
        <v>许伟立</v>
      </c>
      <c r="C1075" s="6" t="str">
        <f t="shared" si="238"/>
        <v>男</v>
      </c>
      <c r="D1075" s="6" t="s">
        <v>828</v>
      </c>
      <c r="E1075" s="5" t="s">
        <v>831</v>
      </c>
      <c r="F1075" s="5"/>
      <c r="H1075" s="1"/>
      <c r="I1075" s="7"/>
    </row>
    <row r="1076" ht="19.95" customHeight="1" spans="1:9">
      <c r="A1076" s="5">
        <v>1074</v>
      </c>
      <c r="B1076" s="6" t="str">
        <f>"谭植文"</f>
        <v>谭植文</v>
      </c>
      <c r="C1076" s="6" t="str">
        <f t="shared" si="238"/>
        <v>男</v>
      </c>
      <c r="D1076" s="6" t="s">
        <v>828</v>
      </c>
      <c r="E1076" s="5" t="s">
        <v>832</v>
      </c>
      <c r="F1076" s="5"/>
      <c r="H1076" s="1"/>
      <c r="I1076" s="7"/>
    </row>
    <row r="1077" ht="19.95" customHeight="1" spans="1:9">
      <c r="A1077" s="5">
        <v>1075</v>
      </c>
      <c r="B1077" s="6" t="str">
        <f>"梁其均"</f>
        <v>梁其均</v>
      </c>
      <c r="C1077" s="6" t="str">
        <f t="shared" si="238"/>
        <v>男</v>
      </c>
      <c r="D1077" s="6" t="s">
        <v>828</v>
      </c>
      <c r="E1077" s="5" t="s">
        <v>833</v>
      </c>
      <c r="F1077" s="5"/>
      <c r="H1077" s="1"/>
      <c r="I1077" s="7"/>
    </row>
    <row r="1078" ht="19.95" customHeight="1" spans="1:9">
      <c r="A1078" s="5">
        <v>1076</v>
      </c>
      <c r="B1078" s="6" t="str">
        <f>"欧阳倩雯"</f>
        <v>欧阳倩雯</v>
      </c>
      <c r="C1078" s="6" t="str">
        <f t="shared" ref="C1078:C1080" si="239">"女"</f>
        <v>女</v>
      </c>
      <c r="D1078" s="6" t="s">
        <v>828</v>
      </c>
      <c r="E1078" s="5" t="s">
        <v>834</v>
      </c>
      <c r="F1078" s="5"/>
      <c r="H1078" s="1"/>
      <c r="I1078" s="7"/>
    </row>
    <row r="1079" ht="19.95" customHeight="1" spans="1:9">
      <c r="A1079" s="5">
        <v>1077</v>
      </c>
      <c r="B1079" s="6" t="str">
        <f>"吴小妹"</f>
        <v>吴小妹</v>
      </c>
      <c r="C1079" s="6" t="str">
        <f t="shared" si="239"/>
        <v>女</v>
      </c>
      <c r="D1079" s="6" t="s">
        <v>828</v>
      </c>
      <c r="E1079" s="5" t="s">
        <v>835</v>
      </c>
      <c r="F1079" s="5"/>
      <c r="H1079" s="1"/>
      <c r="I1079" s="7"/>
    </row>
    <row r="1080" ht="19.95" customHeight="1" spans="1:9">
      <c r="A1080" s="5">
        <v>1078</v>
      </c>
      <c r="B1080" s="6" t="str">
        <f>"王乙倩"</f>
        <v>王乙倩</v>
      </c>
      <c r="C1080" s="6" t="str">
        <f t="shared" si="239"/>
        <v>女</v>
      </c>
      <c r="D1080" s="6" t="s">
        <v>828</v>
      </c>
      <c r="E1080" s="5" t="s">
        <v>836</v>
      </c>
      <c r="F1080" s="5"/>
      <c r="H1080" s="1"/>
      <c r="I1080" s="7"/>
    </row>
    <row r="1081" ht="19.95" customHeight="1" spans="1:9">
      <c r="A1081" s="5">
        <v>1079</v>
      </c>
      <c r="B1081" s="6" t="str">
        <f>"黄鹏熹"</f>
        <v>黄鹏熹</v>
      </c>
      <c r="C1081" s="6" t="str">
        <f t="shared" ref="C1081:C1085" si="240">"男"</f>
        <v>男</v>
      </c>
      <c r="D1081" s="6" t="s">
        <v>828</v>
      </c>
      <c r="E1081" s="5" t="s">
        <v>837</v>
      </c>
      <c r="F1081" s="5"/>
      <c r="H1081" s="1"/>
      <c r="I1081" s="7"/>
    </row>
    <row r="1082" ht="19.95" customHeight="1" spans="1:9">
      <c r="A1082" s="5">
        <v>1080</v>
      </c>
      <c r="B1082" s="6" t="str">
        <f>"朱方官"</f>
        <v>朱方官</v>
      </c>
      <c r="C1082" s="6" t="str">
        <f t="shared" si="240"/>
        <v>男</v>
      </c>
      <c r="D1082" s="6" t="s">
        <v>828</v>
      </c>
      <c r="E1082" s="5" t="s">
        <v>838</v>
      </c>
      <c r="F1082" s="5"/>
      <c r="H1082" s="1"/>
      <c r="I1082" s="7"/>
    </row>
    <row r="1083" ht="19.95" customHeight="1" spans="1:9">
      <c r="A1083" s="5">
        <v>1081</v>
      </c>
      <c r="B1083" s="6" t="str">
        <f>"刘欣"</f>
        <v>刘欣</v>
      </c>
      <c r="C1083" s="6" t="str">
        <f t="shared" ref="C1083:C1092" si="241">"女"</f>
        <v>女</v>
      </c>
      <c r="D1083" s="6" t="s">
        <v>828</v>
      </c>
      <c r="E1083" s="5" t="s">
        <v>839</v>
      </c>
      <c r="F1083" s="5"/>
      <c r="H1083" s="1"/>
      <c r="I1083" s="7"/>
    </row>
    <row r="1084" ht="19.95" customHeight="1" spans="1:9">
      <c r="A1084" s="5">
        <v>1082</v>
      </c>
      <c r="B1084" s="6" t="str">
        <f>"林武"</f>
        <v>林武</v>
      </c>
      <c r="C1084" s="6" t="str">
        <f t="shared" si="240"/>
        <v>男</v>
      </c>
      <c r="D1084" s="6" t="s">
        <v>828</v>
      </c>
      <c r="E1084" s="5" t="s">
        <v>840</v>
      </c>
      <c r="F1084" s="5"/>
      <c r="H1084" s="1"/>
      <c r="I1084" s="7"/>
    </row>
    <row r="1085" ht="19.95" customHeight="1" spans="1:9">
      <c r="A1085" s="5">
        <v>1083</v>
      </c>
      <c r="B1085" s="6" t="str">
        <f>"莫泽伟"</f>
        <v>莫泽伟</v>
      </c>
      <c r="C1085" s="6" t="str">
        <f t="shared" si="240"/>
        <v>男</v>
      </c>
      <c r="D1085" s="6" t="s">
        <v>828</v>
      </c>
      <c r="E1085" s="5" t="s">
        <v>483</v>
      </c>
      <c r="F1085" s="5"/>
      <c r="H1085" s="1"/>
      <c r="I1085" s="7"/>
    </row>
    <row r="1086" ht="19.95" customHeight="1" spans="1:9">
      <c r="A1086" s="5">
        <v>1084</v>
      </c>
      <c r="B1086" s="6" t="str">
        <f>"朱繁熹"</f>
        <v>朱繁熹</v>
      </c>
      <c r="C1086" s="6" t="str">
        <f t="shared" si="241"/>
        <v>女</v>
      </c>
      <c r="D1086" s="6" t="s">
        <v>828</v>
      </c>
      <c r="E1086" s="5" t="s">
        <v>841</v>
      </c>
      <c r="F1086" s="5"/>
      <c r="H1086" s="1"/>
      <c r="I1086" s="7"/>
    </row>
    <row r="1087" ht="19.95" customHeight="1" spans="1:9">
      <c r="A1087" s="5">
        <v>1085</v>
      </c>
      <c r="B1087" s="6" t="str">
        <f>"刘河清"</f>
        <v>刘河清</v>
      </c>
      <c r="C1087" s="6" t="str">
        <f>"男"</f>
        <v>男</v>
      </c>
      <c r="D1087" s="6" t="s">
        <v>828</v>
      </c>
      <c r="E1087" s="5" t="s">
        <v>842</v>
      </c>
      <c r="F1087" s="5"/>
      <c r="H1087" s="1"/>
      <c r="I1087" s="7"/>
    </row>
    <row r="1088" ht="19.95" customHeight="1" spans="1:9">
      <c r="A1088" s="5">
        <v>1086</v>
      </c>
      <c r="B1088" s="6" t="str">
        <f>"黄杨姿"</f>
        <v>黄杨姿</v>
      </c>
      <c r="C1088" s="6" t="str">
        <f t="shared" si="241"/>
        <v>女</v>
      </c>
      <c r="D1088" s="6" t="s">
        <v>828</v>
      </c>
      <c r="E1088" s="5" t="s">
        <v>843</v>
      </c>
      <c r="F1088" s="5"/>
      <c r="H1088" s="1"/>
      <c r="I1088" s="7"/>
    </row>
    <row r="1089" ht="19.95" customHeight="1" spans="1:9">
      <c r="A1089" s="5">
        <v>1087</v>
      </c>
      <c r="B1089" s="6" t="str">
        <f>"吴莹莹"</f>
        <v>吴莹莹</v>
      </c>
      <c r="C1089" s="6" t="str">
        <f t="shared" si="241"/>
        <v>女</v>
      </c>
      <c r="D1089" s="6" t="s">
        <v>828</v>
      </c>
      <c r="E1089" s="5" t="s">
        <v>844</v>
      </c>
      <c r="F1089" s="5"/>
      <c r="H1089" s="1"/>
      <c r="I1089" s="7"/>
    </row>
    <row r="1090" ht="19.95" customHeight="1" spans="1:9">
      <c r="A1090" s="5">
        <v>1088</v>
      </c>
      <c r="B1090" s="6" t="str">
        <f>"吴清菡"</f>
        <v>吴清菡</v>
      </c>
      <c r="C1090" s="6" t="str">
        <f t="shared" si="241"/>
        <v>女</v>
      </c>
      <c r="D1090" s="6" t="s">
        <v>828</v>
      </c>
      <c r="E1090" s="5" t="s">
        <v>845</v>
      </c>
      <c r="F1090" s="5"/>
      <c r="H1090" s="1"/>
      <c r="I1090" s="7"/>
    </row>
    <row r="1091" ht="19.95" customHeight="1" spans="1:9">
      <c r="A1091" s="5">
        <v>1089</v>
      </c>
      <c r="B1091" s="6" t="str">
        <f>"王芳婷"</f>
        <v>王芳婷</v>
      </c>
      <c r="C1091" s="6" t="str">
        <f t="shared" si="241"/>
        <v>女</v>
      </c>
      <c r="D1091" s="6" t="s">
        <v>828</v>
      </c>
      <c r="E1091" s="5" t="s">
        <v>846</v>
      </c>
      <c r="F1091" s="5"/>
      <c r="H1091" s="1"/>
      <c r="I1091" s="7"/>
    </row>
    <row r="1092" ht="19.95" customHeight="1" spans="1:9">
      <c r="A1092" s="5">
        <v>1090</v>
      </c>
      <c r="B1092" s="6" t="str">
        <f>"洪苗"</f>
        <v>洪苗</v>
      </c>
      <c r="C1092" s="6" t="str">
        <f t="shared" si="241"/>
        <v>女</v>
      </c>
      <c r="D1092" s="6" t="s">
        <v>828</v>
      </c>
      <c r="E1092" s="5" t="s">
        <v>847</v>
      </c>
      <c r="F1092" s="5"/>
      <c r="H1092" s="1"/>
      <c r="I1092" s="7"/>
    </row>
    <row r="1093" ht="19.95" customHeight="1" spans="1:9">
      <c r="A1093" s="5">
        <v>1091</v>
      </c>
      <c r="B1093" s="6" t="str">
        <f>"杨宁"</f>
        <v>杨宁</v>
      </c>
      <c r="C1093" s="6" t="str">
        <f>"男"</f>
        <v>男</v>
      </c>
      <c r="D1093" s="6" t="s">
        <v>828</v>
      </c>
      <c r="E1093" s="5" t="s">
        <v>848</v>
      </c>
      <c r="F1093" s="5"/>
      <c r="H1093" s="1"/>
      <c r="I1093" s="7"/>
    </row>
    <row r="1094" ht="19.95" customHeight="1" spans="1:9">
      <c r="A1094" s="5">
        <v>1092</v>
      </c>
      <c r="B1094" s="6" t="str">
        <f>"朱文菲"</f>
        <v>朱文菲</v>
      </c>
      <c r="C1094" s="6" t="str">
        <f t="shared" ref="C1094:C1104" si="242">"女"</f>
        <v>女</v>
      </c>
      <c r="D1094" s="6" t="s">
        <v>828</v>
      </c>
      <c r="E1094" s="5" t="s">
        <v>407</v>
      </c>
      <c r="F1094" s="5"/>
      <c r="H1094" s="1"/>
      <c r="I1094" s="7"/>
    </row>
    <row r="1095" ht="19.95" customHeight="1" spans="1:9">
      <c r="A1095" s="5">
        <v>1093</v>
      </c>
      <c r="B1095" s="6" t="str">
        <f>"王慧茹"</f>
        <v>王慧茹</v>
      </c>
      <c r="C1095" s="6" t="str">
        <f t="shared" si="242"/>
        <v>女</v>
      </c>
      <c r="D1095" s="6" t="s">
        <v>828</v>
      </c>
      <c r="E1095" s="5" t="s">
        <v>849</v>
      </c>
      <c r="F1095" s="5"/>
      <c r="H1095" s="1"/>
      <c r="I1095" s="7"/>
    </row>
    <row r="1096" ht="19.95" customHeight="1" spans="1:9">
      <c r="A1096" s="5">
        <v>1094</v>
      </c>
      <c r="B1096" s="6" t="str">
        <f>"叶熙来"</f>
        <v>叶熙来</v>
      </c>
      <c r="C1096" s="6" t="str">
        <f>"男"</f>
        <v>男</v>
      </c>
      <c r="D1096" s="6" t="s">
        <v>828</v>
      </c>
      <c r="E1096" s="5" t="s">
        <v>850</v>
      </c>
      <c r="F1096" s="5"/>
      <c r="H1096" s="1"/>
      <c r="I1096" s="7"/>
    </row>
    <row r="1097" ht="19.95" customHeight="1" spans="1:9">
      <c r="A1097" s="5">
        <v>1095</v>
      </c>
      <c r="B1097" s="6" t="str">
        <f>"陈梦依"</f>
        <v>陈梦依</v>
      </c>
      <c r="C1097" s="6" t="str">
        <f t="shared" si="242"/>
        <v>女</v>
      </c>
      <c r="D1097" s="6" t="s">
        <v>828</v>
      </c>
      <c r="E1097" s="5" t="s">
        <v>851</v>
      </c>
      <c r="F1097" s="5"/>
      <c r="H1097" s="1"/>
      <c r="I1097" s="7"/>
    </row>
    <row r="1098" ht="19.95" customHeight="1" spans="1:9">
      <c r="A1098" s="5">
        <v>1096</v>
      </c>
      <c r="B1098" s="6" t="str">
        <f>"王燕秋"</f>
        <v>王燕秋</v>
      </c>
      <c r="C1098" s="6" t="str">
        <f t="shared" si="242"/>
        <v>女</v>
      </c>
      <c r="D1098" s="6" t="s">
        <v>828</v>
      </c>
      <c r="E1098" s="5" t="s">
        <v>852</v>
      </c>
      <c r="F1098" s="5"/>
      <c r="H1098" s="1"/>
      <c r="I1098" s="7"/>
    </row>
    <row r="1099" ht="19.95" customHeight="1" spans="1:9">
      <c r="A1099" s="5">
        <v>1097</v>
      </c>
      <c r="B1099" s="6" t="str">
        <f>"裴梦莹"</f>
        <v>裴梦莹</v>
      </c>
      <c r="C1099" s="6" t="str">
        <f t="shared" si="242"/>
        <v>女</v>
      </c>
      <c r="D1099" s="6" t="s">
        <v>828</v>
      </c>
      <c r="E1099" s="5" t="s">
        <v>853</v>
      </c>
      <c r="F1099" s="5"/>
      <c r="H1099" s="1"/>
      <c r="I1099" s="7"/>
    </row>
    <row r="1100" ht="19.95" customHeight="1" spans="1:9">
      <c r="A1100" s="5">
        <v>1098</v>
      </c>
      <c r="B1100" s="6" t="str">
        <f>"周麦伦"</f>
        <v>周麦伦</v>
      </c>
      <c r="C1100" s="6" t="str">
        <f t="shared" si="242"/>
        <v>女</v>
      </c>
      <c r="D1100" s="6" t="s">
        <v>828</v>
      </c>
      <c r="E1100" s="5" t="s">
        <v>854</v>
      </c>
      <c r="F1100" s="5"/>
      <c r="H1100" s="1"/>
      <c r="I1100" s="7"/>
    </row>
    <row r="1101" ht="19.95" customHeight="1" spans="1:9">
      <c r="A1101" s="5">
        <v>1099</v>
      </c>
      <c r="B1101" s="6" t="str">
        <f>"吴海莲"</f>
        <v>吴海莲</v>
      </c>
      <c r="C1101" s="6" t="str">
        <f t="shared" si="242"/>
        <v>女</v>
      </c>
      <c r="D1101" s="6" t="s">
        <v>828</v>
      </c>
      <c r="E1101" s="5" t="s">
        <v>855</v>
      </c>
      <c r="F1101" s="5"/>
      <c r="H1101" s="1"/>
      <c r="I1101" s="7"/>
    </row>
    <row r="1102" ht="19.95" customHeight="1" spans="1:9">
      <c r="A1102" s="5">
        <v>1100</v>
      </c>
      <c r="B1102" s="6" t="str">
        <f>"黄丽婷"</f>
        <v>黄丽婷</v>
      </c>
      <c r="C1102" s="6" t="str">
        <f t="shared" si="242"/>
        <v>女</v>
      </c>
      <c r="D1102" s="6" t="s">
        <v>828</v>
      </c>
      <c r="E1102" s="5" t="s">
        <v>856</v>
      </c>
      <c r="F1102" s="5"/>
      <c r="H1102" s="1"/>
      <c r="I1102" s="7"/>
    </row>
    <row r="1103" ht="19.95" customHeight="1" spans="1:9">
      <c r="A1103" s="5">
        <v>1101</v>
      </c>
      <c r="B1103" s="6" t="str">
        <f>"王小微"</f>
        <v>王小微</v>
      </c>
      <c r="C1103" s="6" t="str">
        <f t="shared" si="242"/>
        <v>女</v>
      </c>
      <c r="D1103" s="6" t="s">
        <v>828</v>
      </c>
      <c r="E1103" s="5" t="s">
        <v>857</v>
      </c>
      <c r="F1103" s="5"/>
      <c r="H1103" s="1"/>
      <c r="I1103" s="7"/>
    </row>
    <row r="1104" ht="19.95" customHeight="1" spans="1:9">
      <c r="A1104" s="5">
        <v>1102</v>
      </c>
      <c r="B1104" s="6" t="str">
        <f>"李莉"</f>
        <v>李莉</v>
      </c>
      <c r="C1104" s="6" t="str">
        <f t="shared" si="242"/>
        <v>女</v>
      </c>
      <c r="D1104" s="6" t="s">
        <v>828</v>
      </c>
      <c r="E1104" s="5" t="s">
        <v>858</v>
      </c>
      <c r="F1104" s="5"/>
      <c r="H1104" s="1"/>
      <c r="I1104" s="7"/>
    </row>
    <row r="1105" ht="19.95" customHeight="1" spans="1:9">
      <c r="A1105" s="5">
        <v>1103</v>
      </c>
      <c r="B1105" s="6" t="str">
        <f>"梁其灿"</f>
        <v>梁其灿</v>
      </c>
      <c r="C1105" s="6" t="str">
        <f t="shared" ref="C1105:C1109" si="243">"男"</f>
        <v>男</v>
      </c>
      <c r="D1105" s="6" t="s">
        <v>828</v>
      </c>
      <c r="E1105" s="5" t="s">
        <v>859</v>
      </c>
      <c r="F1105" s="5"/>
      <c r="H1105" s="1"/>
      <c r="I1105" s="7"/>
    </row>
    <row r="1106" ht="19.95" customHeight="1" spans="1:9">
      <c r="A1106" s="5">
        <v>1104</v>
      </c>
      <c r="B1106" s="6" t="str">
        <f>"黄思洋"</f>
        <v>黄思洋</v>
      </c>
      <c r="C1106" s="6" t="str">
        <f t="shared" si="243"/>
        <v>男</v>
      </c>
      <c r="D1106" s="6" t="s">
        <v>828</v>
      </c>
      <c r="E1106" s="5" t="s">
        <v>860</v>
      </c>
      <c r="F1106" s="5"/>
      <c r="H1106" s="1"/>
      <c r="I1106" s="7"/>
    </row>
    <row r="1107" ht="19.95" customHeight="1" spans="1:9">
      <c r="A1107" s="5">
        <v>1105</v>
      </c>
      <c r="B1107" s="6" t="str">
        <f>"李青桦"</f>
        <v>李青桦</v>
      </c>
      <c r="C1107" s="6" t="str">
        <f t="shared" si="243"/>
        <v>男</v>
      </c>
      <c r="D1107" s="6" t="s">
        <v>828</v>
      </c>
      <c r="E1107" s="5" t="s">
        <v>861</v>
      </c>
      <c r="F1107" s="5"/>
      <c r="H1107" s="1"/>
      <c r="I1107" s="7"/>
    </row>
    <row r="1108" ht="19.95" customHeight="1" spans="1:9">
      <c r="A1108" s="5">
        <v>1106</v>
      </c>
      <c r="B1108" s="6" t="str">
        <f>"王德谦"</f>
        <v>王德谦</v>
      </c>
      <c r="C1108" s="6" t="str">
        <f t="shared" si="243"/>
        <v>男</v>
      </c>
      <c r="D1108" s="6" t="s">
        <v>828</v>
      </c>
      <c r="E1108" s="5" t="s">
        <v>862</v>
      </c>
      <c r="F1108" s="5"/>
      <c r="H1108" s="1"/>
      <c r="I1108" s="7"/>
    </row>
    <row r="1109" ht="19.95" customHeight="1" spans="1:9">
      <c r="A1109" s="5">
        <v>1107</v>
      </c>
      <c r="B1109" s="6" t="str">
        <f>"李政坤"</f>
        <v>李政坤</v>
      </c>
      <c r="C1109" s="6" t="str">
        <f t="shared" si="243"/>
        <v>男</v>
      </c>
      <c r="D1109" s="6" t="s">
        <v>828</v>
      </c>
      <c r="E1109" s="5" t="s">
        <v>863</v>
      </c>
      <c r="F1109" s="5"/>
      <c r="H1109" s="1"/>
      <c r="I1109" s="7"/>
    </row>
    <row r="1110" ht="19.95" customHeight="1" spans="1:9">
      <c r="A1110" s="5">
        <v>1108</v>
      </c>
      <c r="B1110" s="6" t="str">
        <f>"林怡彤"</f>
        <v>林怡彤</v>
      </c>
      <c r="C1110" s="6" t="str">
        <f>"女"</f>
        <v>女</v>
      </c>
      <c r="D1110" s="6" t="s">
        <v>828</v>
      </c>
      <c r="E1110" s="5" t="s">
        <v>864</v>
      </c>
      <c r="F1110" s="5"/>
      <c r="H1110" s="1"/>
      <c r="I1110" s="7"/>
    </row>
    <row r="1111" ht="19.95" customHeight="1" spans="1:9">
      <c r="A1111" s="5">
        <v>1109</v>
      </c>
      <c r="B1111" s="6" t="str">
        <f>"苏祎"</f>
        <v>苏祎</v>
      </c>
      <c r="C1111" s="6" t="str">
        <f t="shared" ref="C1111:C1115" si="244">"男"</f>
        <v>男</v>
      </c>
      <c r="D1111" s="6" t="s">
        <v>828</v>
      </c>
      <c r="E1111" s="5" t="s">
        <v>865</v>
      </c>
      <c r="F1111" s="5"/>
      <c r="H1111" s="1"/>
      <c r="I1111" s="7"/>
    </row>
    <row r="1112" ht="19.95" customHeight="1" spans="1:9">
      <c r="A1112" s="5">
        <v>1110</v>
      </c>
      <c r="B1112" s="6" t="str">
        <f>"薛锦菲"</f>
        <v>薛锦菲</v>
      </c>
      <c r="C1112" s="6" t="str">
        <f t="shared" ref="C1112:C1122" si="245">"女"</f>
        <v>女</v>
      </c>
      <c r="D1112" s="6" t="s">
        <v>828</v>
      </c>
      <c r="E1112" s="5" t="s">
        <v>866</v>
      </c>
      <c r="F1112" s="5"/>
      <c r="H1112" s="1"/>
      <c r="I1112" s="7"/>
    </row>
    <row r="1113" ht="19.95" customHeight="1" spans="1:9">
      <c r="A1113" s="5">
        <v>1111</v>
      </c>
      <c r="B1113" s="6" t="str">
        <f>"王锡鹏"</f>
        <v>王锡鹏</v>
      </c>
      <c r="C1113" s="6" t="str">
        <f t="shared" si="244"/>
        <v>男</v>
      </c>
      <c r="D1113" s="6" t="s">
        <v>828</v>
      </c>
      <c r="E1113" s="5" t="s">
        <v>867</v>
      </c>
      <c r="F1113" s="5"/>
      <c r="H1113" s="1"/>
      <c r="I1113" s="7"/>
    </row>
    <row r="1114" ht="19.95" customHeight="1" spans="1:9">
      <c r="A1114" s="5">
        <v>1112</v>
      </c>
      <c r="B1114" s="6" t="str">
        <f>"郭泽平"</f>
        <v>郭泽平</v>
      </c>
      <c r="C1114" s="6" t="str">
        <f t="shared" si="244"/>
        <v>男</v>
      </c>
      <c r="D1114" s="6" t="s">
        <v>828</v>
      </c>
      <c r="E1114" s="5" t="s">
        <v>868</v>
      </c>
      <c r="F1114" s="5"/>
      <c r="H1114" s="1"/>
      <c r="I1114" s="7"/>
    </row>
    <row r="1115" ht="19.95" customHeight="1" spans="1:9">
      <c r="A1115" s="5">
        <v>1113</v>
      </c>
      <c r="B1115" s="6" t="str">
        <f>"陈文洁"</f>
        <v>陈文洁</v>
      </c>
      <c r="C1115" s="6" t="str">
        <f t="shared" si="244"/>
        <v>男</v>
      </c>
      <c r="D1115" s="6" t="s">
        <v>828</v>
      </c>
      <c r="E1115" s="5" t="s">
        <v>869</v>
      </c>
      <c r="F1115" s="5"/>
      <c r="H1115" s="1"/>
      <c r="I1115" s="7"/>
    </row>
    <row r="1116" ht="19.95" customHeight="1" spans="1:9">
      <c r="A1116" s="5">
        <v>1114</v>
      </c>
      <c r="B1116" s="6" t="str">
        <f>"郭文丹"</f>
        <v>郭文丹</v>
      </c>
      <c r="C1116" s="6" t="str">
        <f t="shared" si="245"/>
        <v>女</v>
      </c>
      <c r="D1116" s="6" t="s">
        <v>828</v>
      </c>
      <c r="E1116" s="5" t="s">
        <v>870</v>
      </c>
      <c r="F1116" s="5"/>
      <c r="H1116" s="1"/>
      <c r="I1116" s="7"/>
    </row>
    <row r="1117" ht="19.95" customHeight="1" spans="1:9">
      <c r="A1117" s="5">
        <v>1115</v>
      </c>
      <c r="B1117" s="6" t="str">
        <f>"王珂"</f>
        <v>王珂</v>
      </c>
      <c r="C1117" s="6" t="str">
        <f t="shared" si="245"/>
        <v>女</v>
      </c>
      <c r="D1117" s="6" t="s">
        <v>828</v>
      </c>
      <c r="E1117" s="5" t="s">
        <v>871</v>
      </c>
      <c r="F1117" s="5"/>
      <c r="H1117" s="1"/>
      <c r="I1117" s="7"/>
    </row>
    <row r="1118" ht="19.95" customHeight="1" spans="1:9">
      <c r="A1118" s="5">
        <v>1116</v>
      </c>
      <c r="B1118" s="6" t="str">
        <f>"甘春艳"</f>
        <v>甘春艳</v>
      </c>
      <c r="C1118" s="6" t="str">
        <f t="shared" si="245"/>
        <v>女</v>
      </c>
      <c r="D1118" s="6" t="s">
        <v>828</v>
      </c>
      <c r="E1118" s="5" t="s">
        <v>37</v>
      </c>
      <c r="F1118" s="5"/>
      <c r="H1118" s="1"/>
      <c r="I1118" s="7"/>
    </row>
    <row r="1119" ht="19.95" customHeight="1" spans="1:9">
      <c r="A1119" s="5">
        <v>1117</v>
      </c>
      <c r="B1119" s="6" t="str">
        <f>"王堂昕"</f>
        <v>王堂昕</v>
      </c>
      <c r="C1119" s="6" t="str">
        <f t="shared" si="245"/>
        <v>女</v>
      </c>
      <c r="D1119" s="6" t="s">
        <v>828</v>
      </c>
      <c r="E1119" s="5" t="s">
        <v>872</v>
      </c>
      <c r="F1119" s="5"/>
      <c r="H1119" s="1"/>
      <c r="I1119" s="7"/>
    </row>
    <row r="1120" ht="19.95" customHeight="1" spans="1:9">
      <c r="A1120" s="5">
        <v>1118</v>
      </c>
      <c r="B1120" s="6" t="str">
        <f>"黄硕歆"</f>
        <v>黄硕歆</v>
      </c>
      <c r="C1120" s="6" t="str">
        <f t="shared" si="245"/>
        <v>女</v>
      </c>
      <c r="D1120" s="6" t="s">
        <v>828</v>
      </c>
      <c r="E1120" s="5" t="s">
        <v>873</v>
      </c>
      <c r="F1120" s="5"/>
      <c r="H1120" s="1"/>
      <c r="I1120" s="7"/>
    </row>
    <row r="1121" ht="19.95" customHeight="1" spans="1:9">
      <c r="A1121" s="5">
        <v>1119</v>
      </c>
      <c r="B1121" s="6" t="str">
        <f>"张灵"</f>
        <v>张灵</v>
      </c>
      <c r="C1121" s="6" t="str">
        <f t="shared" si="245"/>
        <v>女</v>
      </c>
      <c r="D1121" s="6" t="s">
        <v>828</v>
      </c>
      <c r="E1121" s="5" t="s">
        <v>874</v>
      </c>
      <c r="F1121" s="5"/>
      <c r="H1121" s="1"/>
      <c r="I1121" s="7"/>
    </row>
    <row r="1122" ht="19.95" customHeight="1" spans="1:9">
      <c r="A1122" s="5">
        <v>1120</v>
      </c>
      <c r="B1122" s="6" t="str">
        <f>"潘均"</f>
        <v>潘均</v>
      </c>
      <c r="C1122" s="6" t="str">
        <f t="shared" si="245"/>
        <v>女</v>
      </c>
      <c r="D1122" s="6" t="s">
        <v>828</v>
      </c>
      <c r="E1122" s="5" t="s">
        <v>875</v>
      </c>
      <c r="F1122" s="5"/>
      <c r="H1122" s="1"/>
      <c r="I1122" s="7"/>
    </row>
    <row r="1123" ht="19.95" customHeight="1" spans="1:9">
      <c r="A1123" s="5">
        <v>1121</v>
      </c>
      <c r="B1123" s="6" t="str">
        <f>"王浚宇"</f>
        <v>王浚宇</v>
      </c>
      <c r="C1123" s="6" t="str">
        <f t="shared" ref="C1123:C1126" si="246">"男"</f>
        <v>男</v>
      </c>
      <c r="D1123" s="6" t="s">
        <v>828</v>
      </c>
      <c r="E1123" s="5" t="s">
        <v>876</v>
      </c>
      <c r="F1123" s="5"/>
      <c r="H1123" s="1"/>
      <c r="I1123" s="7"/>
    </row>
    <row r="1124" ht="19.95" customHeight="1" spans="1:9">
      <c r="A1124" s="5">
        <v>1122</v>
      </c>
      <c r="B1124" s="6" t="str">
        <f>"肖传祥"</f>
        <v>肖传祥</v>
      </c>
      <c r="C1124" s="6" t="str">
        <f t="shared" si="246"/>
        <v>男</v>
      </c>
      <c r="D1124" s="6" t="s">
        <v>828</v>
      </c>
      <c r="E1124" s="5" t="s">
        <v>877</v>
      </c>
      <c r="F1124" s="5"/>
      <c r="H1124" s="1"/>
      <c r="I1124" s="7"/>
    </row>
    <row r="1125" ht="19.95" customHeight="1" spans="1:9">
      <c r="A1125" s="5">
        <v>1123</v>
      </c>
      <c r="B1125" s="6" t="str">
        <f>"黄缵祥"</f>
        <v>黄缵祥</v>
      </c>
      <c r="C1125" s="6" t="str">
        <f t="shared" si="246"/>
        <v>男</v>
      </c>
      <c r="D1125" s="6" t="s">
        <v>828</v>
      </c>
      <c r="E1125" s="5" t="s">
        <v>878</v>
      </c>
      <c r="F1125" s="5"/>
      <c r="H1125" s="1"/>
      <c r="I1125" s="7"/>
    </row>
    <row r="1126" ht="19.95" customHeight="1" spans="1:9">
      <c r="A1126" s="5">
        <v>1124</v>
      </c>
      <c r="B1126" s="6" t="str">
        <f>"杨仕"</f>
        <v>杨仕</v>
      </c>
      <c r="C1126" s="6" t="str">
        <f t="shared" si="246"/>
        <v>男</v>
      </c>
      <c r="D1126" s="6" t="s">
        <v>828</v>
      </c>
      <c r="E1126" s="5" t="s">
        <v>879</v>
      </c>
      <c r="F1126" s="5"/>
      <c r="H1126" s="1"/>
      <c r="I1126" s="7"/>
    </row>
    <row r="1127" ht="19.95" customHeight="1" spans="1:9">
      <c r="A1127" s="5">
        <v>1125</v>
      </c>
      <c r="B1127" s="6" t="str">
        <f>"李蓉"</f>
        <v>李蓉</v>
      </c>
      <c r="C1127" s="6" t="str">
        <f t="shared" ref="C1127:C1130" si="247">"女"</f>
        <v>女</v>
      </c>
      <c r="D1127" s="6" t="s">
        <v>828</v>
      </c>
      <c r="E1127" s="5" t="s">
        <v>880</v>
      </c>
      <c r="F1127" s="5"/>
      <c r="H1127" s="1"/>
      <c r="I1127" s="7"/>
    </row>
    <row r="1128" ht="19.95" customHeight="1" spans="1:9">
      <c r="A1128" s="5">
        <v>1126</v>
      </c>
      <c r="B1128" s="6" t="str">
        <f>"唐嘉敏"</f>
        <v>唐嘉敏</v>
      </c>
      <c r="C1128" s="6" t="str">
        <f t="shared" si="247"/>
        <v>女</v>
      </c>
      <c r="D1128" s="6" t="s">
        <v>828</v>
      </c>
      <c r="E1128" s="5" t="s">
        <v>881</v>
      </c>
      <c r="F1128" s="5"/>
      <c r="H1128" s="1"/>
      <c r="I1128" s="7"/>
    </row>
    <row r="1129" ht="19.95" customHeight="1" spans="1:9">
      <c r="A1129" s="5">
        <v>1127</v>
      </c>
      <c r="B1129" s="6" t="str">
        <f>"符卓颖"</f>
        <v>符卓颖</v>
      </c>
      <c r="C1129" s="6" t="str">
        <f t="shared" si="247"/>
        <v>女</v>
      </c>
      <c r="D1129" s="6" t="s">
        <v>828</v>
      </c>
      <c r="E1129" s="5" t="s">
        <v>882</v>
      </c>
      <c r="F1129" s="5"/>
      <c r="H1129" s="1"/>
      <c r="I1129" s="7"/>
    </row>
    <row r="1130" ht="19.95" customHeight="1" spans="1:9">
      <c r="A1130" s="5">
        <v>1128</v>
      </c>
      <c r="B1130" s="6" t="str">
        <f>"杨贵君"</f>
        <v>杨贵君</v>
      </c>
      <c r="C1130" s="6" t="str">
        <f t="shared" si="247"/>
        <v>女</v>
      </c>
      <c r="D1130" s="6" t="s">
        <v>828</v>
      </c>
      <c r="E1130" s="5" t="s">
        <v>883</v>
      </c>
      <c r="F1130" s="5"/>
      <c r="H1130" s="1"/>
      <c r="I1130" s="7"/>
    </row>
    <row r="1131" ht="19.95" customHeight="1" spans="1:9">
      <c r="A1131" s="5">
        <v>1129</v>
      </c>
      <c r="B1131" s="6" t="str">
        <f>"李川禄"</f>
        <v>李川禄</v>
      </c>
      <c r="C1131" s="6" t="str">
        <f>"男"</f>
        <v>男</v>
      </c>
      <c r="D1131" s="6" t="s">
        <v>828</v>
      </c>
      <c r="E1131" s="5" t="s">
        <v>884</v>
      </c>
      <c r="F1131" s="5"/>
      <c r="H1131" s="1"/>
      <c r="I1131" s="7"/>
    </row>
    <row r="1132" ht="19.95" customHeight="1" spans="1:9">
      <c r="A1132" s="5">
        <v>1130</v>
      </c>
      <c r="B1132" s="6" t="str">
        <f>"符钰婷"</f>
        <v>符钰婷</v>
      </c>
      <c r="C1132" s="6" t="str">
        <f t="shared" ref="C1132:C1136" si="248">"女"</f>
        <v>女</v>
      </c>
      <c r="D1132" s="6" t="s">
        <v>828</v>
      </c>
      <c r="E1132" s="5" t="s">
        <v>885</v>
      </c>
      <c r="F1132" s="5"/>
      <c r="H1132" s="1"/>
      <c r="I1132" s="7"/>
    </row>
    <row r="1133" ht="19.95" customHeight="1" spans="1:9">
      <c r="A1133" s="5">
        <v>1131</v>
      </c>
      <c r="B1133" s="6" t="str">
        <f>"吴清海"</f>
        <v>吴清海</v>
      </c>
      <c r="C1133" s="6" t="str">
        <f>"男"</f>
        <v>男</v>
      </c>
      <c r="D1133" s="6" t="s">
        <v>828</v>
      </c>
      <c r="E1133" s="5" t="s">
        <v>886</v>
      </c>
      <c r="F1133" s="5"/>
      <c r="H1133" s="1"/>
      <c r="I1133" s="7"/>
    </row>
    <row r="1134" ht="19.95" customHeight="1" spans="1:9">
      <c r="A1134" s="5">
        <v>1132</v>
      </c>
      <c r="B1134" s="6" t="str">
        <f>"符根英"</f>
        <v>符根英</v>
      </c>
      <c r="C1134" s="6" t="str">
        <f t="shared" si="248"/>
        <v>女</v>
      </c>
      <c r="D1134" s="6" t="s">
        <v>828</v>
      </c>
      <c r="E1134" s="5" t="s">
        <v>887</v>
      </c>
      <c r="F1134" s="5"/>
      <c r="H1134" s="1"/>
      <c r="I1134" s="7"/>
    </row>
    <row r="1135" ht="19.95" customHeight="1" spans="1:9">
      <c r="A1135" s="5">
        <v>1133</v>
      </c>
      <c r="B1135" s="6" t="str">
        <f>"李引顺"</f>
        <v>李引顺</v>
      </c>
      <c r="C1135" s="6" t="str">
        <f t="shared" si="248"/>
        <v>女</v>
      </c>
      <c r="D1135" s="6" t="s">
        <v>828</v>
      </c>
      <c r="E1135" s="5" t="s">
        <v>888</v>
      </c>
      <c r="F1135" s="5"/>
      <c r="H1135" s="1"/>
      <c r="I1135" s="7"/>
    </row>
    <row r="1136" ht="19.95" customHeight="1" spans="1:9">
      <c r="A1136" s="5">
        <v>1134</v>
      </c>
      <c r="B1136" s="6" t="str">
        <f>"吴菁"</f>
        <v>吴菁</v>
      </c>
      <c r="C1136" s="6" t="str">
        <f t="shared" si="248"/>
        <v>女</v>
      </c>
      <c r="D1136" s="6" t="s">
        <v>828</v>
      </c>
      <c r="E1136" s="5" t="s">
        <v>889</v>
      </c>
      <c r="F1136" s="5"/>
      <c r="H1136" s="1"/>
      <c r="I1136" s="7"/>
    </row>
    <row r="1137" ht="19.95" customHeight="1" spans="1:9">
      <c r="A1137" s="5">
        <v>1135</v>
      </c>
      <c r="B1137" s="6" t="str">
        <f>"王双龙"</f>
        <v>王双龙</v>
      </c>
      <c r="C1137" s="6" t="str">
        <f t="shared" ref="C1137:C1140" si="249">"男"</f>
        <v>男</v>
      </c>
      <c r="D1137" s="6" t="s">
        <v>828</v>
      </c>
      <c r="E1137" s="5" t="s">
        <v>890</v>
      </c>
      <c r="F1137" s="5"/>
      <c r="H1137" s="1"/>
      <c r="I1137" s="7"/>
    </row>
    <row r="1138" ht="19.95" customHeight="1" spans="1:9">
      <c r="A1138" s="5">
        <v>1136</v>
      </c>
      <c r="B1138" s="6" t="str">
        <f>"林巧"</f>
        <v>林巧</v>
      </c>
      <c r="C1138" s="6" t="str">
        <f t="shared" ref="C1138:C1145" si="250">"女"</f>
        <v>女</v>
      </c>
      <c r="D1138" s="6" t="s">
        <v>828</v>
      </c>
      <c r="E1138" s="5" t="s">
        <v>891</v>
      </c>
      <c r="F1138" s="5"/>
      <c r="H1138" s="1"/>
      <c r="I1138" s="7"/>
    </row>
    <row r="1139" ht="19.95" customHeight="1" spans="1:9">
      <c r="A1139" s="5">
        <v>1137</v>
      </c>
      <c r="B1139" s="6" t="str">
        <f>"文仕松"</f>
        <v>文仕松</v>
      </c>
      <c r="C1139" s="6" t="str">
        <f t="shared" si="249"/>
        <v>男</v>
      </c>
      <c r="D1139" s="6" t="s">
        <v>828</v>
      </c>
      <c r="E1139" s="5" t="s">
        <v>892</v>
      </c>
      <c r="F1139" s="5"/>
      <c r="H1139" s="1"/>
      <c r="I1139" s="7"/>
    </row>
    <row r="1140" ht="19.95" customHeight="1" spans="1:9">
      <c r="A1140" s="5">
        <v>1138</v>
      </c>
      <c r="B1140" s="6" t="str">
        <f>"钟静环"</f>
        <v>钟静环</v>
      </c>
      <c r="C1140" s="6" t="str">
        <f t="shared" si="249"/>
        <v>男</v>
      </c>
      <c r="D1140" s="6" t="s">
        <v>828</v>
      </c>
      <c r="E1140" s="5" t="s">
        <v>893</v>
      </c>
      <c r="F1140" s="5"/>
      <c r="H1140" s="1"/>
      <c r="I1140" s="7"/>
    </row>
    <row r="1141" ht="19.95" customHeight="1" spans="1:9">
      <c r="A1141" s="5">
        <v>1139</v>
      </c>
      <c r="B1141" s="6" t="str">
        <f>"赵静"</f>
        <v>赵静</v>
      </c>
      <c r="C1141" s="6" t="str">
        <f t="shared" si="250"/>
        <v>女</v>
      </c>
      <c r="D1141" s="6" t="s">
        <v>828</v>
      </c>
      <c r="E1141" s="5" t="s">
        <v>894</v>
      </c>
      <c r="F1141" s="5"/>
      <c r="H1141" s="1"/>
      <c r="I1141" s="7"/>
    </row>
    <row r="1142" ht="19.95" customHeight="1" spans="1:9">
      <c r="A1142" s="5">
        <v>1140</v>
      </c>
      <c r="B1142" s="6" t="str">
        <f>"羊进国"</f>
        <v>羊进国</v>
      </c>
      <c r="C1142" s="6" t="str">
        <f t="shared" ref="C1142:C1147" si="251">"男"</f>
        <v>男</v>
      </c>
      <c r="D1142" s="6" t="s">
        <v>828</v>
      </c>
      <c r="E1142" s="5" t="s">
        <v>895</v>
      </c>
      <c r="F1142" s="5"/>
      <c r="H1142" s="1"/>
      <c r="I1142" s="7"/>
    </row>
    <row r="1143" ht="19.95" customHeight="1" spans="1:9">
      <c r="A1143" s="5">
        <v>1141</v>
      </c>
      <c r="B1143" s="6" t="str">
        <f>"陈颖"</f>
        <v>陈颖</v>
      </c>
      <c r="C1143" s="6" t="str">
        <f t="shared" si="250"/>
        <v>女</v>
      </c>
      <c r="D1143" s="6" t="s">
        <v>828</v>
      </c>
      <c r="E1143" s="5" t="s">
        <v>896</v>
      </c>
      <c r="F1143" s="5"/>
      <c r="H1143" s="1"/>
      <c r="I1143" s="7"/>
    </row>
    <row r="1144" ht="19.95" customHeight="1" spans="1:9">
      <c r="A1144" s="5">
        <v>1142</v>
      </c>
      <c r="B1144" s="6" t="str">
        <f>"邓圆月"</f>
        <v>邓圆月</v>
      </c>
      <c r="C1144" s="6" t="str">
        <f t="shared" si="250"/>
        <v>女</v>
      </c>
      <c r="D1144" s="6" t="s">
        <v>828</v>
      </c>
      <c r="E1144" s="5" t="s">
        <v>238</v>
      </c>
      <c r="F1144" s="5"/>
      <c r="H1144" s="1"/>
      <c r="I1144" s="7"/>
    </row>
    <row r="1145" ht="19.95" customHeight="1" spans="1:9">
      <c r="A1145" s="5">
        <v>1143</v>
      </c>
      <c r="B1145" s="6" t="str">
        <f>"杨钰"</f>
        <v>杨钰</v>
      </c>
      <c r="C1145" s="6" t="str">
        <f t="shared" si="250"/>
        <v>女</v>
      </c>
      <c r="D1145" s="6" t="s">
        <v>828</v>
      </c>
      <c r="E1145" s="5" t="s">
        <v>897</v>
      </c>
      <c r="F1145" s="5"/>
      <c r="H1145" s="1"/>
      <c r="I1145" s="7"/>
    </row>
    <row r="1146" ht="19.95" customHeight="1" spans="1:9">
      <c r="A1146" s="5">
        <v>1144</v>
      </c>
      <c r="B1146" s="6" t="str">
        <f>"赵金助"</f>
        <v>赵金助</v>
      </c>
      <c r="C1146" s="6" t="str">
        <f t="shared" si="251"/>
        <v>男</v>
      </c>
      <c r="D1146" s="6" t="s">
        <v>828</v>
      </c>
      <c r="E1146" s="5" t="s">
        <v>898</v>
      </c>
      <c r="F1146" s="5"/>
      <c r="H1146" s="1"/>
      <c r="I1146" s="7"/>
    </row>
    <row r="1147" ht="19.95" customHeight="1" spans="1:9">
      <c r="A1147" s="5">
        <v>1145</v>
      </c>
      <c r="B1147" s="6" t="str">
        <f>"林斌斌"</f>
        <v>林斌斌</v>
      </c>
      <c r="C1147" s="6" t="str">
        <f t="shared" si="251"/>
        <v>男</v>
      </c>
      <c r="D1147" s="6" t="s">
        <v>828</v>
      </c>
      <c r="E1147" s="5" t="s">
        <v>899</v>
      </c>
      <c r="F1147" s="5"/>
      <c r="H1147" s="1"/>
      <c r="I1147" s="7"/>
    </row>
    <row r="1148" ht="19.95" customHeight="1" spans="1:9">
      <c r="A1148" s="5">
        <v>1146</v>
      </c>
      <c r="B1148" s="6" t="str">
        <f>"陈梦静"</f>
        <v>陈梦静</v>
      </c>
      <c r="C1148" s="6" t="str">
        <f t="shared" ref="C1148:C1153" si="252">"女"</f>
        <v>女</v>
      </c>
      <c r="D1148" s="6" t="s">
        <v>828</v>
      </c>
      <c r="E1148" s="5" t="s">
        <v>900</v>
      </c>
      <c r="F1148" s="5"/>
      <c r="H1148" s="1"/>
      <c r="I1148" s="7"/>
    </row>
    <row r="1149" ht="19.95" customHeight="1" spans="1:9">
      <c r="A1149" s="5">
        <v>1147</v>
      </c>
      <c r="B1149" s="6" t="str">
        <f>"陈贻嵩"</f>
        <v>陈贻嵩</v>
      </c>
      <c r="C1149" s="6" t="str">
        <f t="shared" ref="C1149:C1152" si="253">"男"</f>
        <v>男</v>
      </c>
      <c r="D1149" s="6" t="s">
        <v>828</v>
      </c>
      <c r="E1149" s="5" t="s">
        <v>901</v>
      </c>
      <c r="F1149" s="5"/>
      <c r="H1149" s="1"/>
      <c r="I1149" s="7"/>
    </row>
    <row r="1150" ht="19.95" customHeight="1" spans="1:9">
      <c r="A1150" s="5">
        <v>1148</v>
      </c>
      <c r="B1150" s="6" t="str">
        <f>"吴能"</f>
        <v>吴能</v>
      </c>
      <c r="C1150" s="6" t="str">
        <f t="shared" si="253"/>
        <v>男</v>
      </c>
      <c r="D1150" s="6" t="s">
        <v>828</v>
      </c>
      <c r="E1150" s="5" t="s">
        <v>902</v>
      </c>
      <c r="F1150" s="5"/>
      <c r="H1150" s="1"/>
      <c r="I1150" s="7"/>
    </row>
    <row r="1151" ht="19.95" customHeight="1" spans="1:9">
      <c r="A1151" s="5">
        <v>1149</v>
      </c>
      <c r="B1151" s="6" t="str">
        <f>"陈雨妃"</f>
        <v>陈雨妃</v>
      </c>
      <c r="C1151" s="6" t="str">
        <f t="shared" si="252"/>
        <v>女</v>
      </c>
      <c r="D1151" s="6" t="s">
        <v>828</v>
      </c>
      <c r="E1151" s="5" t="s">
        <v>903</v>
      </c>
      <c r="F1151" s="5"/>
      <c r="H1151" s="1"/>
      <c r="I1151" s="7"/>
    </row>
    <row r="1152" ht="19.95" customHeight="1" spans="1:9">
      <c r="A1152" s="5">
        <v>1150</v>
      </c>
      <c r="B1152" s="6" t="str">
        <f>"莫翠海"</f>
        <v>莫翠海</v>
      </c>
      <c r="C1152" s="6" t="str">
        <f t="shared" si="253"/>
        <v>男</v>
      </c>
      <c r="D1152" s="6" t="s">
        <v>828</v>
      </c>
      <c r="E1152" s="5" t="s">
        <v>904</v>
      </c>
      <c r="F1152" s="5"/>
      <c r="H1152" s="1"/>
      <c r="I1152" s="7"/>
    </row>
    <row r="1153" ht="19.95" customHeight="1" spans="1:9">
      <c r="A1153" s="5">
        <v>1151</v>
      </c>
      <c r="B1153" s="6" t="str">
        <f>"吉南薇"</f>
        <v>吉南薇</v>
      </c>
      <c r="C1153" s="6" t="str">
        <f t="shared" si="252"/>
        <v>女</v>
      </c>
      <c r="D1153" s="6" t="s">
        <v>828</v>
      </c>
      <c r="E1153" s="5" t="s">
        <v>905</v>
      </c>
      <c r="F1153" s="5"/>
      <c r="H1153" s="1"/>
      <c r="I1153" s="7"/>
    </row>
    <row r="1154" ht="19.95" customHeight="1" spans="1:9">
      <c r="A1154" s="5">
        <v>1152</v>
      </c>
      <c r="B1154" s="6" t="str">
        <f>"朱成茨"</f>
        <v>朱成茨</v>
      </c>
      <c r="C1154" s="6" t="str">
        <f t="shared" ref="C1154:C1161" si="254">"男"</f>
        <v>男</v>
      </c>
      <c r="D1154" s="6" t="s">
        <v>828</v>
      </c>
      <c r="E1154" s="5" t="s">
        <v>906</v>
      </c>
      <c r="F1154" s="5"/>
      <c r="H1154" s="1"/>
      <c r="I1154" s="7"/>
    </row>
    <row r="1155" ht="19.95" customHeight="1" spans="1:9">
      <c r="A1155" s="5">
        <v>1153</v>
      </c>
      <c r="B1155" s="6" t="str">
        <f>"黄丽"</f>
        <v>黄丽</v>
      </c>
      <c r="C1155" s="6" t="str">
        <f>"女"</f>
        <v>女</v>
      </c>
      <c r="D1155" s="6" t="s">
        <v>828</v>
      </c>
      <c r="E1155" s="5" t="s">
        <v>907</v>
      </c>
      <c r="F1155" s="5"/>
      <c r="H1155" s="1"/>
      <c r="I1155" s="7"/>
    </row>
    <row r="1156" ht="19.95" customHeight="1" spans="1:9">
      <c r="A1156" s="5">
        <v>1154</v>
      </c>
      <c r="B1156" s="6" t="str">
        <f>"何秀爱"</f>
        <v>何秀爱</v>
      </c>
      <c r="C1156" s="6" t="str">
        <f>"女"</f>
        <v>女</v>
      </c>
      <c r="D1156" s="6" t="s">
        <v>828</v>
      </c>
      <c r="E1156" s="5" t="s">
        <v>908</v>
      </c>
      <c r="F1156" s="5"/>
      <c r="H1156" s="1"/>
      <c r="I1156" s="7"/>
    </row>
    <row r="1157" ht="19.95" customHeight="1" spans="1:9">
      <c r="A1157" s="5">
        <v>1155</v>
      </c>
      <c r="B1157" s="6" t="str">
        <f>"黄中旭"</f>
        <v>黄中旭</v>
      </c>
      <c r="C1157" s="6" t="str">
        <f t="shared" si="254"/>
        <v>男</v>
      </c>
      <c r="D1157" s="6" t="s">
        <v>828</v>
      </c>
      <c r="E1157" s="5" t="s">
        <v>224</v>
      </c>
      <c r="F1157" s="5"/>
      <c r="H1157" s="1"/>
      <c r="I1157" s="7"/>
    </row>
    <row r="1158" ht="19.95" customHeight="1" spans="1:9">
      <c r="A1158" s="5">
        <v>1156</v>
      </c>
      <c r="B1158" s="6" t="str">
        <f>"冯锦捷"</f>
        <v>冯锦捷</v>
      </c>
      <c r="C1158" s="6" t="str">
        <f t="shared" si="254"/>
        <v>男</v>
      </c>
      <c r="D1158" s="6" t="s">
        <v>828</v>
      </c>
      <c r="E1158" s="5" t="s">
        <v>909</v>
      </c>
      <c r="F1158" s="5"/>
      <c r="H1158" s="1"/>
      <c r="I1158" s="7"/>
    </row>
    <row r="1159" ht="19.95" customHeight="1" spans="1:9">
      <c r="A1159" s="5">
        <v>1157</v>
      </c>
      <c r="B1159" s="6" t="str">
        <f>"王国创"</f>
        <v>王国创</v>
      </c>
      <c r="C1159" s="6" t="str">
        <f t="shared" si="254"/>
        <v>男</v>
      </c>
      <c r="D1159" s="6" t="s">
        <v>828</v>
      </c>
      <c r="E1159" s="5" t="s">
        <v>910</v>
      </c>
      <c r="F1159" s="5"/>
      <c r="H1159" s="1"/>
      <c r="I1159" s="7"/>
    </row>
    <row r="1160" ht="19.95" customHeight="1" spans="1:9">
      <c r="A1160" s="5">
        <v>1158</v>
      </c>
      <c r="B1160" s="6" t="str">
        <f>"李坤夏"</f>
        <v>李坤夏</v>
      </c>
      <c r="C1160" s="6" t="str">
        <f t="shared" si="254"/>
        <v>男</v>
      </c>
      <c r="D1160" s="6" t="s">
        <v>828</v>
      </c>
      <c r="E1160" s="5" t="s">
        <v>911</v>
      </c>
      <c r="F1160" s="5"/>
      <c r="H1160" s="1"/>
      <c r="I1160" s="7"/>
    </row>
    <row r="1161" ht="19.95" customHeight="1" spans="1:9">
      <c r="A1161" s="5">
        <v>1159</v>
      </c>
      <c r="B1161" s="6" t="str">
        <f>"冯成刚"</f>
        <v>冯成刚</v>
      </c>
      <c r="C1161" s="6" t="str">
        <f t="shared" si="254"/>
        <v>男</v>
      </c>
      <c r="D1161" s="6" t="s">
        <v>828</v>
      </c>
      <c r="E1161" s="5" t="s">
        <v>912</v>
      </c>
      <c r="F1161" s="5"/>
      <c r="H1161" s="1"/>
      <c r="I1161" s="7"/>
    </row>
    <row r="1162" ht="19.95" customHeight="1" spans="1:9">
      <c r="A1162" s="5">
        <v>1160</v>
      </c>
      <c r="B1162" s="6" t="str">
        <f>"符心美"</f>
        <v>符心美</v>
      </c>
      <c r="C1162" s="6" t="str">
        <f>"女"</f>
        <v>女</v>
      </c>
      <c r="D1162" s="6" t="s">
        <v>828</v>
      </c>
      <c r="E1162" s="5" t="s">
        <v>913</v>
      </c>
      <c r="F1162" s="5"/>
      <c r="H1162" s="1"/>
      <c r="I1162" s="7"/>
    </row>
    <row r="1163" ht="19.95" customHeight="1" spans="1:9">
      <c r="A1163" s="5">
        <v>1161</v>
      </c>
      <c r="B1163" s="6" t="str">
        <f>"肖世宏"</f>
        <v>肖世宏</v>
      </c>
      <c r="C1163" s="6" t="str">
        <f t="shared" ref="C1163:C1167" si="255">"男"</f>
        <v>男</v>
      </c>
      <c r="D1163" s="6" t="s">
        <v>828</v>
      </c>
      <c r="E1163" s="5" t="s">
        <v>914</v>
      </c>
      <c r="F1163" s="5"/>
      <c r="H1163" s="1"/>
      <c r="I1163" s="7"/>
    </row>
    <row r="1164" ht="19.95" customHeight="1" spans="1:9">
      <c r="A1164" s="5">
        <v>1162</v>
      </c>
      <c r="B1164" s="6" t="str">
        <f>"罗恬恬"</f>
        <v>罗恬恬</v>
      </c>
      <c r="C1164" s="6" t="str">
        <f>"女"</f>
        <v>女</v>
      </c>
      <c r="D1164" s="6" t="s">
        <v>828</v>
      </c>
      <c r="E1164" s="5" t="s">
        <v>915</v>
      </c>
      <c r="F1164" s="5"/>
      <c r="H1164" s="1"/>
      <c r="I1164" s="7"/>
    </row>
    <row r="1165" ht="19.95" customHeight="1" spans="1:9">
      <c r="A1165" s="5">
        <v>1163</v>
      </c>
      <c r="B1165" s="6" t="str">
        <f>"林兴东"</f>
        <v>林兴东</v>
      </c>
      <c r="C1165" s="6" t="str">
        <f t="shared" si="255"/>
        <v>男</v>
      </c>
      <c r="D1165" s="6" t="s">
        <v>828</v>
      </c>
      <c r="E1165" s="5" t="s">
        <v>916</v>
      </c>
      <c r="F1165" s="5"/>
      <c r="H1165" s="1"/>
      <c r="I1165" s="7"/>
    </row>
    <row r="1166" ht="19.95" customHeight="1" spans="1:9">
      <c r="A1166" s="5">
        <v>1164</v>
      </c>
      <c r="B1166" s="6" t="str">
        <f>"王上志"</f>
        <v>王上志</v>
      </c>
      <c r="C1166" s="6" t="str">
        <f t="shared" si="255"/>
        <v>男</v>
      </c>
      <c r="D1166" s="6" t="s">
        <v>828</v>
      </c>
      <c r="E1166" s="5" t="s">
        <v>917</v>
      </c>
      <c r="F1166" s="5"/>
      <c r="H1166" s="1"/>
      <c r="I1166" s="7"/>
    </row>
    <row r="1167" ht="19.95" customHeight="1" spans="1:9">
      <c r="A1167" s="5">
        <v>1165</v>
      </c>
      <c r="B1167" s="6" t="str">
        <f>"黄岩"</f>
        <v>黄岩</v>
      </c>
      <c r="C1167" s="6" t="str">
        <f t="shared" si="255"/>
        <v>男</v>
      </c>
      <c r="D1167" s="6" t="s">
        <v>828</v>
      </c>
      <c r="E1167" s="5" t="s">
        <v>918</v>
      </c>
      <c r="F1167" s="5"/>
      <c r="H1167" s="1"/>
      <c r="I1167" s="7"/>
    </row>
    <row r="1168" ht="19.95" customHeight="1" spans="1:9">
      <c r="A1168" s="5">
        <v>1166</v>
      </c>
      <c r="B1168" s="6" t="str">
        <f>"黄垂芸"</f>
        <v>黄垂芸</v>
      </c>
      <c r="C1168" s="6" t="str">
        <f t="shared" ref="C1168:C1174" si="256">"女"</f>
        <v>女</v>
      </c>
      <c r="D1168" s="6" t="s">
        <v>828</v>
      </c>
      <c r="E1168" s="5" t="s">
        <v>919</v>
      </c>
      <c r="F1168" s="5"/>
      <c r="H1168" s="1"/>
      <c r="I1168" s="7"/>
    </row>
    <row r="1169" ht="19.95" customHeight="1" spans="1:9">
      <c r="A1169" s="5">
        <v>1167</v>
      </c>
      <c r="B1169" s="6" t="str">
        <f>"王涛"</f>
        <v>王涛</v>
      </c>
      <c r="C1169" s="6" t="str">
        <f>"男"</f>
        <v>男</v>
      </c>
      <c r="D1169" s="6" t="s">
        <v>828</v>
      </c>
      <c r="E1169" s="5" t="s">
        <v>920</v>
      </c>
      <c r="F1169" s="5"/>
      <c r="H1169" s="1"/>
      <c r="I1169" s="7"/>
    </row>
    <row r="1170" ht="19.95" customHeight="1" spans="1:9">
      <c r="A1170" s="5">
        <v>1168</v>
      </c>
      <c r="B1170" s="6" t="str">
        <f>"黄小葵"</f>
        <v>黄小葵</v>
      </c>
      <c r="C1170" s="6" t="str">
        <f t="shared" si="256"/>
        <v>女</v>
      </c>
      <c r="D1170" s="6" t="s">
        <v>828</v>
      </c>
      <c r="E1170" s="5" t="s">
        <v>921</v>
      </c>
      <c r="F1170" s="5"/>
      <c r="H1170" s="1"/>
      <c r="I1170" s="7"/>
    </row>
    <row r="1171" ht="19.95" customHeight="1" spans="1:9">
      <c r="A1171" s="5">
        <v>1169</v>
      </c>
      <c r="B1171" s="6" t="str">
        <f>"王玉雄"</f>
        <v>王玉雄</v>
      </c>
      <c r="C1171" s="6" t="str">
        <f>"男"</f>
        <v>男</v>
      </c>
      <c r="D1171" s="6" t="s">
        <v>828</v>
      </c>
      <c r="E1171" s="5" t="s">
        <v>922</v>
      </c>
      <c r="F1171" s="5"/>
      <c r="H1171" s="1"/>
      <c r="I1171" s="7"/>
    </row>
    <row r="1172" ht="19.95" customHeight="1" spans="1:9">
      <c r="A1172" s="5">
        <v>1170</v>
      </c>
      <c r="B1172" s="6" t="str">
        <f>"卓恩洁"</f>
        <v>卓恩洁</v>
      </c>
      <c r="C1172" s="6" t="str">
        <f t="shared" si="256"/>
        <v>女</v>
      </c>
      <c r="D1172" s="6" t="s">
        <v>828</v>
      </c>
      <c r="E1172" s="5" t="s">
        <v>923</v>
      </c>
      <c r="F1172" s="5"/>
      <c r="H1172" s="1"/>
      <c r="I1172" s="7"/>
    </row>
    <row r="1173" ht="19.95" customHeight="1" spans="1:9">
      <c r="A1173" s="5">
        <v>1171</v>
      </c>
      <c r="B1173" s="6" t="str">
        <f>"王永璇"</f>
        <v>王永璇</v>
      </c>
      <c r="C1173" s="6" t="str">
        <f t="shared" si="256"/>
        <v>女</v>
      </c>
      <c r="D1173" s="6" t="s">
        <v>828</v>
      </c>
      <c r="E1173" s="5" t="s">
        <v>321</v>
      </c>
      <c r="F1173" s="5"/>
      <c r="H1173" s="1"/>
      <c r="I1173" s="7"/>
    </row>
    <row r="1174" ht="19.95" customHeight="1" spans="1:9">
      <c r="A1174" s="5">
        <v>1172</v>
      </c>
      <c r="B1174" s="6" t="str">
        <f>"符秋怡"</f>
        <v>符秋怡</v>
      </c>
      <c r="C1174" s="6" t="str">
        <f t="shared" si="256"/>
        <v>女</v>
      </c>
      <c r="D1174" s="6" t="s">
        <v>828</v>
      </c>
      <c r="E1174" s="5" t="s">
        <v>924</v>
      </c>
      <c r="F1174" s="5"/>
      <c r="H1174" s="1"/>
      <c r="I1174" s="7"/>
    </row>
    <row r="1175" ht="19.95" customHeight="1" spans="1:9">
      <c r="A1175" s="5">
        <v>1173</v>
      </c>
      <c r="B1175" s="6" t="str">
        <f>"吴毓栋"</f>
        <v>吴毓栋</v>
      </c>
      <c r="C1175" s="6" t="str">
        <f t="shared" ref="C1175:C1181" si="257">"男"</f>
        <v>男</v>
      </c>
      <c r="D1175" s="6" t="s">
        <v>828</v>
      </c>
      <c r="E1175" s="5" t="s">
        <v>378</v>
      </c>
      <c r="F1175" s="5"/>
      <c r="H1175" s="1"/>
      <c r="I1175" s="7"/>
    </row>
    <row r="1176" ht="19.95" customHeight="1" spans="1:9">
      <c r="A1176" s="5">
        <v>1174</v>
      </c>
      <c r="B1176" s="6" t="str">
        <f>"李晶晶"</f>
        <v>李晶晶</v>
      </c>
      <c r="C1176" s="6" t="str">
        <f t="shared" ref="C1176:C1178" si="258">"女"</f>
        <v>女</v>
      </c>
      <c r="D1176" s="6" t="s">
        <v>828</v>
      </c>
      <c r="E1176" s="5" t="s">
        <v>925</v>
      </c>
      <c r="F1176" s="5"/>
      <c r="H1176" s="1"/>
      <c r="I1176" s="7"/>
    </row>
    <row r="1177" ht="19.95" customHeight="1" spans="1:9">
      <c r="A1177" s="5">
        <v>1175</v>
      </c>
      <c r="B1177" s="6" t="str">
        <f>"李颖"</f>
        <v>李颖</v>
      </c>
      <c r="C1177" s="6" t="str">
        <f t="shared" si="258"/>
        <v>女</v>
      </c>
      <c r="D1177" s="6" t="s">
        <v>828</v>
      </c>
      <c r="E1177" s="5" t="s">
        <v>926</v>
      </c>
      <c r="F1177" s="5"/>
      <c r="H1177" s="1"/>
      <c r="I1177" s="7"/>
    </row>
    <row r="1178" ht="19.95" customHeight="1" spans="1:9">
      <c r="A1178" s="5">
        <v>1176</v>
      </c>
      <c r="B1178" s="6" t="str">
        <f>"王紫"</f>
        <v>王紫</v>
      </c>
      <c r="C1178" s="6" t="str">
        <f t="shared" si="258"/>
        <v>女</v>
      </c>
      <c r="D1178" s="6" t="s">
        <v>828</v>
      </c>
      <c r="E1178" s="5" t="s">
        <v>927</v>
      </c>
      <c r="F1178" s="5"/>
      <c r="H1178" s="1"/>
      <c r="I1178" s="7"/>
    </row>
    <row r="1179" ht="19.95" customHeight="1" spans="1:9">
      <c r="A1179" s="5">
        <v>1177</v>
      </c>
      <c r="B1179" s="6" t="str">
        <f>"符光冲"</f>
        <v>符光冲</v>
      </c>
      <c r="C1179" s="6" t="str">
        <f t="shared" si="257"/>
        <v>男</v>
      </c>
      <c r="D1179" s="6" t="s">
        <v>828</v>
      </c>
      <c r="E1179" s="5" t="s">
        <v>928</v>
      </c>
      <c r="F1179" s="5"/>
      <c r="H1179" s="1"/>
      <c r="I1179" s="7"/>
    </row>
    <row r="1180" ht="19.95" customHeight="1" spans="1:9">
      <c r="A1180" s="5">
        <v>1178</v>
      </c>
      <c r="B1180" s="6" t="str">
        <f>"林宇"</f>
        <v>林宇</v>
      </c>
      <c r="C1180" s="6" t="str">
        <f t="shared" si="257"/>
        <v>男</v>
      </c>
      <c r="D1180" s="6" t="s">
        <v>828</v>
      </c>
      <c r="E1180" s="5" t="s">
        <v>929</v>
      </c>
      <c r="F1180" s="5"/>
      <c r="H1180" s="1"/>
      <c r="I1180" s="7"/>
    </row>
    <row r="1181" ht="19.95" customHeight="1" spans="1:9">
      <c r="A1181" s="5">
        <v>1179</v>
      </c>
      <c r="B1181" s="6" t="str">
        <f>"梁学良"</f>
        <v>梁学良</v>
      </c>
      <c r="C1181" s="6" t="str">
        <f t="shared" si="257"/>
        <v>男</v>
      </c>
      <c r="D1181" s="6" t="s">
        <v>828</v>
      </c>
      <c r="E1181" s="5" t="s">
        <v>930</v>
      </c>
      <c r="F1181" s="5"/>
      <c r="H1181" s="1"/>
      <c r="I1181" s="7"/>
    </row>
    <row r="1182" ht="19.95" customHeight="1" spans="1:9">
      <c r="A1182" s="5">
        <v>1180</v>
      </c>
      <c r="B1182" s="6" t="str">
        <f>"吴菲菲"</f>
        <v>吴菲菲</v>
      </c>
      <c r="C1182" s="6" t="str">
        <f t="shared" ref="C1182:C1185" si="259">"女"</f>
        <v>女</v>
      </c>
      <c r="D1182" s="6" t="s">
        <v>828</v>
      </c>
      <c r="E1182" s="5" t="s">
        <v>931</v>
      </c>
      <c r="F1182" s="5"/>
      <c r="H1182" s="1"/>
      <c r="I1182" s="7"/>
    </row>
    <row r="1183" ht="19.95" customHeight="1" spans="1:9">
      <c r="A1183" s="5">
        <v>1181</v>
      </c>
      <c r="B1183" s="6" t="str">
        <f>"符书英"</f>
        <v>符书英</v>
      </c>
      <c r="C1183" s="6" t="str">
        <f t="shared" si="259"/>
        <v>女</v>
      </c>
      <c r="D1183" s="6" t="s">
        <v>828</v>
      </c>
      <c r="E1183" s="5" t="s">
        <v>932</v>
      </c>
      <c r="F1183" s="5"/>
      <c r="H1183" s="1"/>
      <c r="I1183" s="7"/>
    </row>
    <row r="1184" ht="19.95" customHeight="1" spans="1:9">
      <c r="A1184" s="5">
        <v>1182</v>
      </c>
      <c r="B1184" s="6" t="str">
        <f>"卢春瑶"</f>
        <v>卢春瑶</v>
      </c>
      <c r="C1184" s="6" t="str">
        <f t="shared" si="259"/>
        <v>女</v>
      </c>
      <c r="D1184" s="6" t="s">
        <v>828</v>
      </c>
      <c r="E1184" s="5" t="s">
        <v>933</v>
      </c>
      <c r="F1184" s="5"/>
      <c r="H1184" s="1"/>
      <c r="I1184" s="7"/>
    </row>
    <row r="1185" ht="19.95" customHeight="1" spans="1:9">
      <c r="A1185" s="5">
        <v>1183</v>
      </c>
      <c r="B1185" s="6" t="str">
        <f>"黄位环"</f>
        <v>黄位环</v>
      </c>
      <c r="C1185" s="6" t="str">
        <f t="shared" si="259"/>
        <v>女</v>
      </c>
      <c r="D1185" s="6" t="s">
        <v>828</v>
      </c>
      <c r="E1185" s="5" t="s">
        <v>934</v>
      </c>
      <c r="F1185" s="5"/>
      <c r="H1185" s="1"/>
      <c r="I1185" s="7"/>
    </row>
    <row r="1186" ht="19.95" customHeight="1" spans="1:9">
      <c r="A1186" s="5">
        <v>1184</v>
      </c>
      <c r="B1186" s="6" t="str">
        <f>"罗盛明"</f>
        <v>罗盛明</v>
      </c>
      <c r="C1186" s="6" t="str">
        <f t="shared" ref="C1186:C1190" si="260">"男"</f>
        <v>男</v>
      </c>
      <c r="D1186" s="6" t="s">
        <v>828</v>
      </c>
      <c r="E1186" s="5" t="s">
        <v>935</v>
      </c>
      <c r="F1186" s="5"/>
      <c r="H1186" s="1"/>
      <c r="I1186" s="7"/>
    </row>
    <row r="1187" ht="19.95" customHeight="1" spans="1:9">
      <c r="A1187" s="5">
        <v>1185</v>
      </c>
      <c r="B1187" s="6" t="str">
        <f>"纪新源"</f>
        <v>纪新源</v>
      </c>
      <c r="C1187" s="6" t="str">
        <f t="shared" si="260"/>
        <v>男</v>
      </c>
      <c r="D1187" s="6" t="s">
        <v>828</v>
      </c>
      <c r="E1187" s="5" t="s">
        <v>936</v>
      </c>
      <c r="F1187" s="5"/>
      <c r="H1187" s="1"/>
      <c r="I1187" s="7"/>
    </row>
    <row r="1188" ht="19.95" customHeight="1" spans="1:9">
      <c r="A1188" s="5">
        <v>1186</v>
      </c>
      <c r="B1188" s="6" t="str">
        <f>"王春波"</f>
        <v>王春波</v>
      </c>
      <c r="C1188" s="6" t="str">
        <f t="shared" ref="C1188:C1191" si="261">"女"</f>
        <v>女</v>
      </c>
      <c r="D1188" s="6" t="s">
        <v>828</v>
      </c>
      <c r="E1188" s="5" t="s">
        <v>937</v>
      </c>
      <c r="F1188" s="5"/>
      <c r="H1188" s="1"/>
      <c r="I1188" s="7"/>
    </row>
    <row r="1189" ht="19.95" customHeight="1" spans="1:9">
      <c r="A1189" s="5">
        <v>1187</v>
      </c>
      <c r="B1189" s="6" t="str">
        <f>"卢喜诺"</f>
        <v>卢喜诺</v>
      </c>
      <c r="C1189" s="6" t="str">
        <f t="shared" si="261"/>
        <v>女</v>
      </c>
      <c r="D1189" s="6" t="s">
        <v>828</v>
      </c>
      <c r="E1189" s="5" t="s">
        <v>938</v>
      </c>
      <c r="F1189" s="5"/>
      <c r="H1189" s="1"/>
      <c r="I1189" s="7"/>
    </row>
    <row r="1190" ht="19.95" customHeight="1" spans="1:9">
      <c r="A1190" s="5">
        <v>1188</v>
      </c>
      <c r="B1190" s="6" t="str">
        <f>"王恩立"</f>
        <v>王恩立</v>
      </c>
      <c r="C1190" s="6" t="str">
        <f t="shared" si="260"/>
        <v>男</v>
      </c>
      <c r="D1190" s="6" t="s">
        <v>828</v>
      </c>
      <c r="E1190" s="5" t="s">
        <v>939</v>
      </c>
      <c r="F1190" s="5"/>
      <c r="H1190" s="1"/>
      <c r="I1190" s="7"/>
    </row>
    <row r="1191" ht="19.95" customHeight="1" spans="1:9">
      <c r="A1191" s="5">
        <v>1189</v>
      </c>
      <c r="B1191" s="6" t="str">
        <f>"陈慧盈"</f>
        <v>陈慧盈</v>
      </c>
      <c r="C1191" s="6" t="str">
        <f t="shared" si="261"/>
        <v>女</v>
      </c>
      <c r="D1191" s="6" t="s">
        <v>828</v>
      </c>
      <c r="E1191" s="5" t="s">
        <v>940</v>
      </c>
      <c r="F1191" s="5"/>
      <c r="H1191" s="1"/>
      <c r="I1191" s="7"/>
    </row>
    <row r="1192" ht="19.95" customHeight="1" spans="1:9">
      <c r="A1192" s="5">
        <v>1190</v>
      </c>
      <c r="B1192" s="6" t="str">
        <f>"唐奋英"</f>
        <v>唐奋英</v>
      </c>
      <c r="C1192" s="6" t="str">
        <f t="shared" ref="C1192:C1194" si="262">"男"</f>
        <v>男</v>
      </c>
      <c r="D1192" s="6" t="s">
        <v>828</v>
      </c>
      <c r="E1192" s="5" t="s">
        <v>941</v>
      </c>
      <c r="F1192" s="5"/>
      <c r="H1192" s="1"/>
      <c r="I1192" s="7"/>
    </row>
    <row r="1193" ht="19.95" customHeight="1" spans="1:9">
      <c r="A1193" s="5">
        <v>1191</v>
      </c>
      <c r="B1193" s="6" t="str">
        <f>"张新良"</f>
        <v>张新良</v>
      </c>
      <c r="C1193" s="6" t="str">
        <f t="shared" si="262"/>
        <v>男</v>
      </c>
      <c r="D1193" s="6" t="s">
        <v>828</v>
      </c>
      <c r="E1193" s="5" t="s">
        <v>942</v>
      </c>
      <c r="F1193" s="5"/>
      <c r="H1193" s="1"/>
      <c r="I1193" s="7"/>
    </row>
    <row r="1194" ht="19.95" customHeight="1" spans="1:9">
      <c r="A1194" s="5">
        <v>1192</v>
      </c>
      <c r="B1194" s="6" t="str">
        <f>"陈家志"</f>
        <v>陈家志</v>
      </c>
      <c r="C1194" s="6" t="str">
        <f t="shared" si="262"/>
        <v>男</v>
      </c>
      <c r="D1194" s="6" t="s">
        <v>828</v>
      </c>
      <c r="E1194" s="5" t="s">
        <v>943</v>
      </c>
      <c r="F1194" s="5"/>
      <c r="H1194" s="1"/>
      <c r="I1194" s="7"/>
    </row>
    <row r="1195" ht="19.95" customHeight="1" spans="1:9">
      <c r="A1195" s="5">
        <v>1193</v>
      </c>
      <c r="B1195" s="6" t="str">
        <f>"吴元妮"</f>
        <v>吴元妮</v>
      </c>
      <c r="C1195" s="6" t="str">
        <f t="shared" ref="C1195:C1198" si="263">"女"</f>
        <v>女</v>
      </c>
      <c r="D1195" s="6" t="s">
        <v>828</v>
      </c>
      <c r="E1195" s="5" t="s">
        <v>698</v>
      </c>
      <c r="F1195" s="5"/>
      <c r="H1195" s="1"/>
      <c r="I1195" s="7"/>
    </row>
    <row r="1196" ht="19.95" customHeight="1" spans="1:9">
      <c r="A1196" s="5">
        <v>1194</v>
      </c>
      <c r="B1196" s="6" t="str">
        <f>"何庆成"</f>
        <v>何庆成</v>
      </c>
      <c r="C1196" s="6" t="str">
        <f>"男"</f>
        <v>男</v>
      </c>
      <c r="D1196" s="6" t="s">
        <v>828</v>
      </c>
      <c r="E1196" s="5" t="s">
        <v>944</v>
      </c>
      <c r="F1196" s="5"/>
      <c r="H1196" s="1"/>
      <c r="I1196" s="7"/>
    </row>
    <row r="1197" ht="19.95" customHeight="1" spans="1:9">
      <c r="A1197" s="5">
        <v>1195</v>
      </c>
      <c r="B1197" s="6" t="str">
        <f>"许慧妹"</f>
        <v>许慧妹</v>
      </c>
      <c r="C1197" s="6" t="str">
        <f t="shared" si="263"/>
        <v>女</v>
      </c>
      <c r="D1197" s="6" t="s">
        <v>828</v>
      </c>
      <c r="E1197" s="5" t="s">
        <v>945</v>
      </c>
      <c r="F1197" s="5"/>
      <c r="H1197" s="1"/>
      <c r="I1197" s="7"/>
    </row>
    <row r="1198" ht="19.95" customHeight="1" spans="1:9">
      <c r="A1198" s="5">
        <v>1196</v>
      </c>
      <c r="B1198" s="6" t="str">
        <f>"谢雅薇"</f>
        <v>谢雅薇</v>
      </c>
      <c r="C1198" s="6" t="str">
        <f t="shared" si="263"/>
        <v>女</v>
      </c>
      <c r="D1198" s="6" t="s">
        <v>828</v>
      </c>
      <c r="E1198" s="5" t="s">
        <v>946</v>
      </c>
      <c r="F1198" s="5"/>
      <c r="H1198" s="1"/>
      <c r="I1198" s="7"/>
    </row>
    <row r="1199" ht="19.95" customHeight="1" spans="1:9">
      <c r="A1199" s="5">
        <v>1197</v>
      </c>
      <c r="B1199" s="6" t="str">
        <f>"赖俊航"</f>
        <v>赖俊航</v>
      </c>
      <c r="C1199" s="6" t="str">
        <f>"男"</f>
        <v>男</v>
      </c>
      <c r="D1199" s="6" t="s">
        <v>828</v>
      </c>
      <c r="E1199" s="5" t="s">
        <v>947</v>
      </c>
      <c r="F1199" s="5"/>
      <c r="H1199" s="1"/>
      <c r="I1199" s="7"/>
    </row>
    <row r="1200" ht="19.95" customHeight="1" spans="1:9">
      <c r="A1200" s="5">
        <v>1198</v>
      </c>
      <c r="B1200" s="6" t="str">
        <f>"吴方艳"</f>
        <v>吴方艳</v>
      </c>
      <c r="C1200" s="6" t="str">
        <f t="shared" ref="C1200:C1204" si="264">"女"</f>
        <v>女</v>
      </c>
      <c r="D1200" s="6" t="s">
        <v>828</v>
      </c>
      <c r="E1200" s="5" t="s">
        <v>948</v>
      </c>
      <c r="F1200" s="5"/>
      <c r="H1200" s="1"/>
      <c r="I1200" s="7"/>
    </row>
    <row r="1201" ht="19.95" customHeight="1" spans="1:9">
      <c r="A1201" s="5">
        <v>1199</v>
      </c>
      <c r="B1201" s="6" t="str">
        <f>"麦名余"</f>
        <v>麦名余</v>
      </c>
      <c r="C1201" s="6" t="str">
        <f t="shared" si="264"/>
        <v>女</v>
      </c>
      <c r="D1201" s="6" t="s">
        <v>828</v>
      </c>
      <c r="E1201" s="5" t="s">
        <v>949</v>
      </c>
      <c r="F1201" s="5"/>
      <c r="H1201" s="1"/>
      <c r="I1201" s="7"/>
    </row>
    <row r="1202" ht="19.95" customHeight="1" spans="1:9">
      <c r="A1202" s="5">
        <v>1200</v>
      </c>
      <c r="B1202" s="6" t="str">
        <f>"谢如意"</f>
        <v>谢如意</v>
      </c>
      <c r="C1202" s="6" t="str">
        <f t="shared" si="264"/>
        <v>女</v>
      </c>
      <c r="D1202" s="6" t="s">
        <v>828</v>
      </c>
      <c r="E1202" s="5" t="s">
        <v>950</v>
      </c>
      <c r="F1202" s="5"/>
      <c r="H1202" s="1"/>
      <c r="I1202" s="7"/>
    </row>
    <row r="1203" ht="19.95" customHeight="1" spans="1:9">
      <c r="A1203" s="5">
        <v>1201</v>
      </c>
      <c r="B1203" s="6" t="str">
        <f>"林声莹"</f>
        <v>林声莹</v>
      </c>
      <c r="C1203" s="6" t="str">
        <f t="shared" si="264"/>
        <v>女</v>
      </c>
      <c r="D1203" s="6" t="s">
        <v>828</v>
      </c>
      <c r="E1203" s="5" t="s">
        <v>951</v>
      </c>
      <c r="F1203" s="5"/>
      <c r="H1203" s="1"/>
      <c r="I1203" s="7"/>
    </row>
    <row r="1204" ht="19.95" customHeight="1" spans="1:9">
      <c r="A1204" s="5">
        <v>1202</v>
      </c>
      <c r="B1204" s="6" t="str">
        <f>"陈彦君"</f>
        <v>陈彦君</v>
      </c>
      <c r="C1204" s="6" t="str">
        <f t="shared" si="264"/>
        <v>女</v>
      </c>
      <c r="D1204" s="6" t="s">
        <v>828</v>
      </c>
      <c r="E1204" s="5" t="s">
        <v>58</v>
      </c>
      <c r="F1204" s="5"/>
      <c r="H1204" s="1"/>
      <c r="I1204" s="7"/>
    </row>
    <row r="1205" ht="19.95" customHeight="1" spans="1:9">
      <c r="A1205" s="5">
        <v>1203</v>
      </c>
      <c r="B1205" s="6" t="str">
        <f>"高展"</f>
        <v>高展</v>
      </c>
      <c r="C1205" s="6" t="str">
        <f t="shared" ref="C1205:C1208" si="265">"男"</f>
        <v>男</v>
      </c>
      <c r="D1205" s="6" t="s">
        <v>828</v>
      </c>
      <c r="E1205" s="5" t="s">
        <v>952</v>
      </c>
      <c r="F1205" s="5"/>
      <c r="H1205" s="1"/>
      <c r="I1205" s="7"/>
    </row>
    <row r="1206" ht="19.95" customHeight="1" spans="1:9">
      <c r="A1206" s="5">
        <v>1204</v>
      </c>
      <c r="B1206" s="6" t="str">
        <f>"符桐"</f>
        <v>符桐</v>
      </c>
      <c r="C1206" s="6" t="str">
        <f t="shared" si="265"/>
        <v>男</v>
      </c>
      <c r="D1206" s="6" t="s">
        <v>828</v>
      </c>
      <c r="E1206" s="5" t="s">
        <v>898</v>
      </c>
      <c r="F1206" s="5"/>
      <c r="H1206" s="1"/>
      <c r="I1206" s="7"/>
    </row>
    <row r="1207" ht="19.95" customHeight="1" spans="1:9">
      <c r="A1207" s="5">
        <v>1205</v>
      </c>
      <c r="B1207" s="6" t="str">
        <f>"谢咪咪"</f>
        <v>谢咪咪</v>
      </c>
      <c r="C1207" s="6" t="str">
        <f t="shared" ref="C1207:C1210" si="266">"女"</f>
        <v>女</v>
      </c>
      <c r="D1207" s="6" t="s">
        <v>828</v>
      </c>
      <c r="E1207" s="5" t="s">
        <v>953</v>
      </c>
      <c r="F1207" s="5"/>
      <c r="H1207" s="1"/>
      <c r="I1207" s="7"/>
    </row>
    <row r="1208" ht="19.95" customHeight="1" spans="1:9">
      <c r="A1208" s="5">
        <v>1206</v>
      </c>
      <c r="B1208" s="6" t="str">
        <f>"王兴才"</f>
        <v>王兴才</v>
      </c>
      <c r="C1208" s="6" t="str">
        <f t="shared" si="265"/>
        <v>男</v>
      </c>
      <c r="D1208" s="6" t="s">
        <v>828</v>
      </c>
      <c r="E1208" s="5" t="s">
        <v>954</v>
      </c>
      <c r="F1208" s="5"/>
      <c r="H1208" s="1"/>
      <c r="I1208" s="7"/>
    </row>
    <row r="1209" ht="19.95" customHeight="1" spans="1:9">
      <c r="A1209" s="5">
        <v>1207</v>
      </c>
      <c r="B1209" s="6" t="str">
        <f>"唐雯"</f>
        <v>唐雯</v>
      </c>
      <c r="C1209" s="6" t="str">
        <f t="shared" si="266"/>
        <v>女</v>
      </c>
      <c r="D1209" s="6" t="s">
        <v>828</v>
      </c>
      <c r="E1209" s="5" t="s">
        <v>955</v>
      </c>
      <c r="F1209" s="5"/>
      <c r="H1209" s="1"/>
      <c r="I1209" s="7"/>
    </row>
    <row r="1210" ht="19.95" customHeight="1" spans="1:9">
      <c r="A1210" s="5">
        <v>1208</v>
      </c>
      <c r="B1210" s="6" t="str">
        <f>"翁振红"</f>
        <v>翁振红</v>
      </c>
      <c r="C1210" s="6" t="str">
        <f t="shared" si="266"/>
        <v>女</v>
      </c>
      <c r="D1210" s="6" t="s">
        <v>828</v>
      </c>
      <c r="E1210" s="5" t="s">
        <v>956</v>
      </c>
      <c r="F1210" s="5"/>
      <c r="H1210" s="1"/>
      <c r="I1210" s="7"/>
    </row>
    <row r="1211" ht="19.95" customHeight="1" spans="1:9">
      <c r="A1211" s="5">
        <v>1209</v>
      </c>
      <c r="B1211" s="6" t="str">
        <f>"林先杰"</f>
        <v>林先杰</v>
      </c>
      <c r="C1211" s="6" t="str">
        <f t="shared" ref="C1211:C1214" si="267">"男"</f>
        <v>男</v>
      </c>
      <c r="D1211" s="6" t="s">
        <v>828</v>
      </c>
      <c r="E1211" s="5" t="s">
        <v>957</v>
      </c>
      <c r="F1211" s="5"/>
      <c r="H1211" s="1"/>
      <c r="I1211" s="7"/>
    </row>
    <row r="1212" ht="19.95" customHeight="1" spans="1:9">
      <c r="A1212" s="5">
        <v>1210</v>
      </c>
      <c r="B1212" s="6" t="str">
        <f>"蒋倩雯"</f>
        <v>蒋倩雯</v>
      </c>
      <c r="C1212" s="6" t="str">
        <f t="shared" ref="C1212:C1218" si="268">"女"</f>
        <v>女</v>
      </c>
      <c r="D1212" s="6" t="s">
        <v>828</v>
      </c>
      <c r="E1212" s="5" t="s">
        <v>605</v>
      </c>
      <c r="F1212" s="5"/>
      <c r="H1212" s="1"/>
      <c r="I1212" s="7"/>
    </row>
    <row r="1213" ht="19.95" customHeight="1" spans="1:9">
      <c r="A1213" s="5">
        <v>1211</v>
      </c>
      <c r="B1213" s="6" t="str">
        <f>"黄庞焕"</f>
        <v>黄庞焕</v>
      </c>
      <c r="C1213" s="6" t="str">
        <f t="shared" si="267"/>
        <v>男</v>
      </c>
      <c r="D1213" s="6" t="s">
        <v>828</v>
      </c>
      <c r="E1213" s="5" t="s">
        <v>958</v>
      </c>
      <c r="F1213" s="5"/>
      <c r="H1213" s="1"/>
      <c r="I1213" s="7"/>
    </row>
    <row r="1214" ht="19.95" customHeight="1" spans="1:9">
      <c r="A1214" s="5">
        <v>1212</v>
      </c>
      <c r="B1214" s="6" t="str">
        <f>"韩博儒"</f>
        <v>韩博儒</v>
      </c>
      <c r="C1214" s="6" t="str">
        <f t="shared" si="267"/>
        <v>男</v>
      </c>
      <c r="D1214" s="6" t="s">
        <v>828</v>
      </c>
      <c r="E1214" s="5" t="s">
        <v>959</v>
      </c>
      <c r="F1214" s="5"/>
      <c r="H1214" s="1"/>
      <c r="I1214" s="7"/>
    </row>
    <row r="1215" ht="19.95" customHeight="1" spans="1:9">
      <c r="A1215" s="5">
        <v>1213</v>
      </c>
      <c r="B1215" s="6" t="str">
        <f>"周启瑛"</f>
        <v>周启瑛</v>
      </c>
      <c r="C1215" s="6" t="str">
        <f t="shared" si="268"/>
        <v>女</v>
      </c>
      <c r="D1215" s="6" t="s">
        <v>828</v>
      </c>
      <c r="E1215" s="5" t="s">
        <v>960</v>
      </c>
      <c r="F1215" s="5"/>
      <c r="H1215" s="1"/>
      <c r="I1215" s="7"/>
    </row>
    <row r="1216" ht="19.95" customHeight="1" spans="1:9">
      <c r="A1216" s="5">
        <v>1214</v>
      </c>
      <c r="B1216" s="6" t="str">
        <f>"赵永杰"</f>
        <v>赵永杰</v>
      </c>
      <c r="C1216" s="6" t="str">
        <f t="shared" ref="C1216:C1220" si="269">"男"</f>
        <v>男</v>
      </c>
      <c r="D1216" s="6" t="s">
        <v>828</v>
      </c>
      <c r="E1216" s="5" t="s">
        <v>961</v>
      </c>
      <c r="F1216" s="5"/>
      <c r="H1216" s="1"/>
      <c r="I1216" s="7"/>
    </row>
    <row r="1217" ht="19.95" customHeight="1" spans="1:9">
      <c r="A1217" s="5">
        <v>1215</v>
      </c>
      <c r="B1217" s="6" t="str">
        <f>"巫嘉盈"</f>
        <v>巫嘉盈</v>
      </c>
      <c r="C1217" s="6" t="str">
        <f t="shared" si="268"/>
        <v>女</v>
      </c>
      <c r="D1217" s="6" t="s">
        <v>828</v>
      </c>
      <c r="E1217" s="5" t="s">
        <v>962</v>
      </c>
      <c r="F1217" s="5"/>
      <c r="H1217" s="1"/>
      <c r="I1217" s="7"/>
    </row>
    <row r="1218" ht="19.95" customHeight="1" spans="1:9">
      <c r="A1218" s="5">
        <v>1216</v>
      </c>
      <c r="B1218" s="6" t="str">
        <f>"戴黄铷"</f>
        <v>戴黄铷</v>
      </c>
      <c r="C1218" s="6" t="str">
        <f t="shared" si="268"/>
        <v>女</v>
      </c>
      <c r="D1218" s="6" t="s">
        <v>828</v>
      </c>
      <c r="E1218" s="5" t="s">
        <v>963</v>
      </c>
      <c r="F1218" s="5"/>
      <c r="H1218" s="1"/>
      <c r="I1218" s="7"/>
    </row>
    <row r="1219" ht="19.95" customHeight="1" spans="1:9">
      <c r="A1219" s="5">
        <v>1217</v>
      </c>
      <c r="B1219" s="6" t="str">
        <f>"卓文智"</f>
        <v>卓文智</v>
      </c>
      <c r="C1219" s="6" t="str">
        <f t="shared" si="269"/>
        <v>男</v>
      </c>
      <c r="D1219" s="6" t="s">
        <v>828</v>
      </c>
      <c r="E1219" s="5" t="s">
        <v>964</v>
      </c>
      <c r="F1219" s="5"/>
      <c r="H1219" s="1"/>
      <c r="I1219" s="7"/>
    </row>
    <row r="1220" ht="19.95" customHeight="1" spans="1:9">
      <c r="A1220" s="5">
        <v>1218</v>
      </c>
      <c r="B1220" s="6" t="str">
        <f>"卢俊烨"</f>
        <v>卢俊烨</v>
      </c>
      <c r="C1220" s="6" t="str">
        <f t="shared" si="269"/>
        <v>男</v>
      </c>
      <c r="D1220" s="6" t="s">
        <v>828</v>
      </c>
      <c r="E1220" s="5" t="s">
        <v>965</v>
      </c>
      <c r="F1220" s="5"/>
      <c r="H1220" s="1"/>
      <c r="I1220" s="7"/>
    </row>
    <row r="1221" ht="19.95" customHeight="1" spans="1:9">
      <c r="A1221" s="5">
        <v>1219</v>
      </c>
      <c r="B1221" s="6" t="str">
        <f>"黄硕倩"</f>
        <v>黄硕倩</v>
      </c>
      <c r="C1221" s="6" t="str">
        <f t="shared" ref="C1221:C1225" si="270">"女"</f>
        <v>女</v>
      </c>
      <c r="D1221" s="6" t="s">
        <v>828</v>
      </c>
      <c r="E1221" s="5" t="s">
        <v>966</v>
      </c>
      <c r="F1221" s="5"/>
      <c r="H1221" s="1"/>
      <c r="I1221" s="7"/>
    </row>
    <row r="1222" ht="19.95" customHeight="1" spans="1:9">
      <c r="A1222" s="5">
        <v>1220</v>
      </c>
      <c r="B1222" s="6" t="str">
        <f>"张华三"</f>
        <v>张华三</v>
      </c>
      <c r="C1222" s="6" t="str">
        <f t="shared" ref="C1222:C1227" si="271">"男"</f>
        <v>男</v>
      </c>
      <c r="D1222" s="6" t="s">
        <v>828</v>
      </c>
      <c r="E1222" s="5" t="s">
        <v>967</v>
      </c>
      <c r="F1222" s="5"/>
      <c r="H1222" s="1"/>
      <c r="I1222" s="7"/>
    </row>
    <row r="1223" ht="19.95" customHeight="1" spans="1:9">
      <c r="A1223" s="5">
        <v>1221</v>
      </c>
      <c r="B1223" s="6" t="str">
        <f>"吉顺智"</f>
        <v>吉顺智</v>
      </c>
      <c r="C1223" s="6" t="str">
        <f t="shared" si="271"/>
        <v>男</v>
      </c>
      <c r="D1223" s="6" t="s">
        <v>828</v>
      </c>
      <c r="E1223" s="5" t="s">
        <v>124</v>
      </c>
      <c r="F1223" s="5"/>
      <c r="H1223" s="1"/>
      <c r="I1223" s="7"/>
    </row>
    <row r="1224" ht="19.95" customHeight="1" spans="1:9">
      <c r="A1224" s="5">
        <v>1222</v>
      </c>
      <c r="B1224" s="6" t="str">
        <f>"欧小妹"</f>
        <v>欧小妹</v>
      </c>
      <c r="C1224" s="6" t="str">
        <f t="shared" si="270"/>
        <v>女</v>
      </c>
      <c r="D1224" s="6" t="s">
        <v>828</v>
      </c>
      <c r="E1224" s="5" t="s">
        <v>968</v>
      </c>
      <c r="F1224" s="5"/>
      <c r="H1224" s="1"/>
      <c r="I1224" s="7"/>
    </row>
    <row r="1225" ht="19.95" customHeight="1" spans="1:9">
      <c r="A1225" s="5">
        <v>1223</v>
      </c>
      <c r="B1225" s="6" t="str">
        <f>"黄朵"</f>
        <v>黄朵</v>
      </c>
      <c r="C1225" s="6" t="str">
        <f t="shared" si="270"/>
        <v>女</v>
      </c>
      <c r="D1225" s="6" t="s">
        <v>828</v>
      </c>
      <c r="E1225" s="5" t="s">
        <v>969</v>
      </c>
      <c r="F1225" s="5"/>
      <c r="H1225" s="1"/>
      <c r="I1225" s="7"/>
    </row>
    <row r="1226" ht="19.95" customHeight="1" spans="1:9">
      <c r="A1226" s="5">
        <v>1224</v>
      </c>
      <c r="B1226" s="6" t="str">
        <f>"黎多磊"</f>
        <v>黎多磊</v>
      </c>
      <c r="C1226" s="6" t="str">
        <f t="shared" si="271"/>
        <v>男</v>
      </c>
      <c r="D1226" s="6" t="s">
        <v>828</v>
      </c>
      <c r="E1226" s="5" t="s">
        <v>970</v>
      </c>
      <c r="F1226" s="5"/>
      <c r="H1226" s="1"/>
      <c r="I1226" s="7"/>
    </row>
    <row r="1227" ht="19.95" customHeight="1" spans="1:9">
      <c r="A1227" s="5">
        <v>1225</v>
      </c>
      <c r="B1227" s="6" t="str">
        <f>"杨超"</f>
        <v>杨超</v>
      </c>
      <c r="C1227" s="6" t="str">
        <f t="shared" si="271"/>
        <v>男</v>
      </c>
      <c r="D1227" s="6" t="s">
        <v>828</v>
      </c>
      <c r="E1227" s="5" t="s">
        <v>971</v>
      </c>
      <c r="F1227" s="5"/>
      <c r="H1227" s="1"/>
      <c r="I1227" s="7"/>
    </row>
    <row r="1228" ht="19.95" customHeight="1" spans="1:9">
      <c r="A1228" s="5">
        <v>1226</v>
      </c>
      <c r="B1228" s="6" t="str">
        <f>"许丽雅"</f>
        <v>许丽雅</v>
      </c>
      <c r="C1228" s="6" t="str">
        <f t="shared" ref="C1228:C1231" si="272">"女"</f>
        <v>女</v>
      </c>
      <c r="D1228" s="6" t="s">
        <v>828</v>
      </c>
      <c r="E1228" s="5" t="s">
        <v>972</v>
      </c>
      <c r="F1228" s="5"/>
      <c r="H1228" s="1"/>
      <c r="I1228" s="7"/>
    </row>
    <row r="1229" ht="19.95" customHeight="1" spans="1:9">
      <c r="A1229" s="5">
        <v>1227</v>
      </c>
      <c r="B1229" s="6" t="str">
        <f>"张泰隆"</f>
        <v>张泰隆</v>
      </c>
      <c r="C1229" s="6" t="str">
        <f t="shared" ref="C1229:C1234" si="273">"男"</f>
        <v>男</v>
      </c>
      <c r="D1229" s="6" t="s">
        <v>828</v>
      </c>
      <c r="E1229" s="5" t="s">
        <v>973</v>
      </c>
      <c r="F1229" s="5"/>
      <c r="H1229" s="1"/>
      <c r="I1229" s="7"/>
    </row>
    <row r="1230" ht="19.95" customHeight="1" spans="1:9">
      <c r="A1230" s="5">
        <v>1228</v>
      </c>
      <c r="B1230" s="6" t="str">
        <f>"苏高彩"</f>
        <v>苏高彩</v>
      </c>
      <c r="C1230" s="6" t="str">
        <f t="shared" si="272"/>
        <v>女</v>
      </c>
      <c r="D1230" s="6" t="s">
        <v>828</v>
      </c>
      <c r="E1230" s="5" t="s">
        <v>974</v>
      </c>
      <c r="F1230" s="5"/>
      <c r="H1230" s="1"/>
      <c r="I1230" s="7"/>
    </row>
    <row r="1231" ht="19.95" customHeight="1" spans="1:9">
      <c r="A1231" s="5">
        <v>1229</v>
      </c>
      <c r="B1231" s="6" t="str">
        <f>"吉可盈"</f>
        <v>吉可盈</v>
      </c>
      <c r="C1231" s="6" t="str">
        <f t="shared" si="272"/>
        <v>女</v>
      </c>
      <c r="D1231" s="6" t="s">
        <v>828</v>
      </c>
      <c r="E1231" s="5" t="s">
        <v>975</v>
      </c>
      <c r="F1231" s="5"/>
      <c r="H1231" s="1"/>
      <c r="I1231" s="7"/>
    </row>
    <row r="1232" ht="19.95" customHeight="1" spans="1:9">
      <c r="A1232" s="5">
        <v>1230</v>
      </c>
      <c r="B1232" s="6" t="str">
        <f>"符宗松"</f>
        <v>符宗松</v>
      </c>
      <c r="C1232" s="6" t="str">
        <f t="shared" si="273"/>
        <v>男</v>
      </c>
      <c r="D1232" s="6" t="s">
        <v>828</v>
      </c>
      <c r="E1232" s="5" t="s">
        <v>976</v>
      </c>
      <c r="F1232" s="5"/>
      <c r="H1232" s="1"/>
      <c r="I1232" s="7"/>
    </row>
    <row r="1233" ht="19.95" customHeight="1" spans="1:9">
      <c r="A1233" s="5">
        <v>1231</v>
      </c>
      <c r="B1233" s="6" t="str">
        <f>"黄亿柏"</f>
        <v>黄亿柏</v>
      </c>
      <c r="C1233" s="6" t="str">
        <f t="shared" si="273"/>
        <v>男</v>
      </c>
      <c r="D1233" s="6" t="s">
        <v>828</v>
      </c>
      <c r="E1233" s="5" t="s">
        <v>977</v>
      </c>
      <c r="F1233" s="5"/>
      <c r="H1233" s="1"/>
      <c r="I1233" s="7"/>
    </row>
    <row r="1234" ht="19.95" customHeight="1" spans="1:9">
      <c r="A1234" s="5">
        <v>1232</v>
      </c>
      <c r="B1234" s="6" t="str">
        <f>"吴坤能"</f>
        <v>吴坤能</v>
      </c>
      <c r="C1234" s="6" t="str">
        <f t="shared" si="273"/>
        <v>男</v>
      </c>
      <c r="D1234" s="6" t="s">
        <v>828</v>
      </c>
      <c r="E1234" s="5" t="s">
        <v>978</v>
      </c>
      <c r="F1234" s="5"/>
      <c r="H1234" s="1"/>
      <c r="I1234" s="7"/>
    </row>
    <row r="1235" ht="19.95" customHeight="1" spans="1:9">
      <c r="A1235" s="5">
        <v>1233</v>
      </c>
      <c r="B1235" s="6" t="str">
        <f>"符翠暖"</f>
        <v>符翠暖</v>
      </c>
      <c r="C1235" s="6" t="str">
        <f>"女"</f>
        <v>女</v>
      </c>
      <c r="D1235" s="6" t="s">
        <v>828</v>
      </c>
      <c r="E1235" s="5" t="s">
        <v>979</v>
      </c>
      <c r="F1235" s="5"/>
      <c r="H1235" s="1"/>
      <c r="I1235" s="7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2024-09-13T00:41:00Z</dcterms:created>
  <dcterms:modified xsi:type="dcterms:W3CDTF">2024-09-18T00:37:42Z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039DEA5DBFB44788B4427CBC9BC4726B_13</vt:lpwstr>
  </property>
  <property fmtid="{D5CDD505-2E9C-101B-9397-08002B2CF9AE}" pid="3" name="KSOProductBuildVer">
    <vt:lpwstr>2052-10.8.0.5603</vt:lpwstr>
  </property>
</Properties>
</file>